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Alhamhom.ym\Downloads\"/>
    </mc:Choice>
  </mc:AlternateContent>
  <xr:revisionPtr revIDLastSave="0" documentId="13_ncr:1_{1950F9C6-4899-4875-90FE-C95733750819}" xr6:coauthVersionLast="47" xr6:coauthVersionMax="47" xr10:uidLastSave="{00000000-0000-0000-0000-000000000000}"/>
  <workbookProtection workbookAlgorithmName="SHA-512" workbookHashValue="63Bet1vKy//wJ0eDdgv+P+CsSkobXk0LrEnCS/S7vMnZ/kVouFlyaK2KMW/9tNwbGDd4BoZIjA5/lBWnb6FhOw==" workbookSaltValue="yuQjjDheZxMk23Hjn19U/A==" workbookSpinCount="100000" lockStructure="1"/>
  <bookViews>
    <workbookView xWindow="-120" yWindow="-120" windowWidth="29040" windowHeight="15720" tabRatio="789" firstSheet="3" activeTab="4" xr2:uid="{00000000-000D-0000-FFFF-FFFF00000000}"/>
  </bookViews>
  <sheets>
    <sheet name="لا يعدل" sheetId="30" state="hidden" r:id="rId1"/>
    <sheet name="الفرضيات" sheetId="28" state="hidden" r:id="rId2"/>
    <sheet name="صفحة الغلاف" sheetId="37" r:id="rId3"/>
    <sheet name="إشعار هام" sheetId="38" r:id="rId4"/>
    <sheet name="الصفحة الرئيسية" sheetId="34" r:id="rId5"/>
    <sheet name="الاقسام المطلوبة" sheetId="17" r:id="rId6"/>
    <sheet name="الخدمات المطلوبة" sheetId="29" r:id="rId7"/>
    <sheet name="بيانات الكراسة " sheetId="27" r:id="rId8"/>
    <sheet name="بيانات القوى العاملة" sheetId="35" r:id="rId9"/>
    <sheet name="بيانات المعدات" sheetId="22" r:id="rId10"/>
    <sheet name="بيانات المواد" sheetId="32" r:id="rId11"/>
    <sheet name="متطلبات إضافية" sheetId="23" r:id="rId12"/>
    <sheet name="بيانات العقد السابق" sheetId="31" r:id="rId13"/>
    <sheet name="الإجمالي" sheetId="36" r:id="rId14"/>
  </sheets>
  <externalReferences>
    <externalReference r:id="rId15"/>
    <externalReference r:id="rId16"/>
  </externalReferences>
  <definedNames>
    <definedName name="A">#REF!</definedName>
    <definedName name="applications">#REF!</definedName>
    <definedName name="applicationsdata">#REF!</definedName>
    <definedName name="applicationsotherdata">#REF!</definedName>
    <definedName name="B">#REF!</definedName>
    <definedName name="BSIWhichPageSetup" hidden="1">1</definedName>
    <definedName name="BSIWhichPageSetup_0" hidden="1">"0þ"</definedName>
    <definedName name="BU">#REF!</definedName>
    <definedName name="BUlocation">#REF!</definedName>
    <definedName name="BUs">#REF!</definedName>
    <definedName name="catagory">'[1]CentralLocal (2)'!$A$1:$D$1</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luna_otherFTEdata_2">#REF!</definedName>
    <definedName name="comment_depend">#REF!</definedName>
    <definedName name="commentapp">#REF!</definedName>
    <definedName name="configurations">#REF!</definedName>
    <definedName name="configurationsdata">#REF!</definedName>
    <definedName name="CONSUM">#REF!</definedName>
    <definedName name="criticalemp">#REF!</definedName>
    <definedName name="criticalmembersdata">#REF!</definedName>
    <definedName name="CurrentRPO">#REF!</definedName>
    <definedName name="CurrentRTO">#REF!</definedName>
    <definedName name="CV_1">'[2]Index 1X'!#REF!</definedName>
    <definedName name="CV_20">#REF!</definedName>
    <definedName name="CV_50">#REF!</definedName>
    <definedName name="CV_60">#REF!</definedName>
    <definedName name="CV_70">#REF!</definedName>
    <definedName name="CV_80">#REF!</definedName>
    <definedName name="D">#REF!</definedName>
    <definedName name="depend_input">#REF!</definedName>
    <definedName name="depend_output">#REF!</definedName>
    <definedName name="Dependencies">#REF!</definedName>
    <definedName name="dependext">#REF!</definedName>
    <definedName name="dependextdata">#REF!</definedName>
    <definedName name="E">#REF!</definedName>
    <definedName name="equipment">#REF!</definedName>
    <definedName name="equipmentdata">#REF!</definedName>
    <definedName name="FTEdata">#REF!</definedName>
    <definedName name="FTEs">#REF!</definedName>
    <definedName name="gapRTO">#REF!</definedName>
    <definedName name="inicio_impacto">#REF!</definedName>
    <definedName name="MTPD">#REF!</definedName>
    <definedName name="nivel_dpend">#REF!</definedName>
    <definedName name="Nremployees">#REF!</definedName>
    <definedName name="othercomment">#REF!</definedName>
    <definedName name="otherFTEdata">#REF!</definedName>
    <definedName name="otherFTEdata2">#REF!</definedName>
    <definedName name="P_racional">#REF!</definedName>
    <definedName name="percentProc">#REF!</definedName>
    <definedName name="POname">#REF!</definedName>
    <definedName name="Premises">#REF!</definedName>
    <definedName name="Process">#REF!</definedName>
    <definedName name="Processes">#REF!</definedName>
    <definedName name="Processos">#REF!</definedName>
    <definedName name="processosdata">#REF!</definedName>
    <definedName name="racional">#REF!</definedName>
    <definedName name="REF_PROC">'[1]تحليل الأثر'!#REF!</definedName>
    <definedName name="RTOProcess">#REF!</definedName>
    <definedName name="RTOsubprocesso">#REF!</definedName>
    <definedName name="Segmento">#REF!</definedName>
    <definedName name="subprocessos">#REF!</definedName>
    <definedName name="tools">#REF!</definedName>
    <definedName name="vitalrecords">#REF!</definedName>
    <definedName name="vitalrecordsdata">#REF!</definedName>
    <definedName name="X">#REF!</definedName>
    <definedName name="xxx">#REF!</definedName>
    <definedName name="أدوات">#REF!</definedName>
    <definedName name="العملومات">#REF!</definedName>
    <definedName name="المعلومات">#REF!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7" l="1"/>
  <c r="B19" i="30"/>
  <c r="I22" i="30" s="1"/>
  <c r="B18" i="30"/>
  <c r="P2" i="30"/>
  <c r="B22" i="30"/>
  <c r="U62" i="31"/>
  <c r="R62" i="31"/>
  <c r="N62" i="31"/>
  <c r="K62" i="31"/>
  <c r="Q5" i="32"/>
  <c r="K5" i="32" a="1"/>
  <c r="M5" i="32" a="1"/>
  <c r="N5" i="32" a="1"/>
  <c r="O5" i="32" a="1"/>
  <c r="L5" i="32" a="1"/>
  <c r="N38" i="35"/>
  <c r="M38" i="35"/>
  <c r="L38" i="35"/>
  <c r="K38" i="35"/>
  <c r="J38" i="35"/>
  <c r="Q37" i="35"/>
  <c r="P37" i="35"/>
  <c r="Q36" i="35"/>
  <c r="P36" i="35"/>
  <c r="Q35" i="35"/>
  <c r="P35" i="35"/>
  <c r="Q34" i="35"/>
  <c r="P34" i="35"/>
  <c r="Q33" i="35"/>
  <c r="P33" i="35"/>
  <c r="Q32" i="35"/>
  <c r="P32" i="35"/>
  <c r="Q31" i="35"/>
  <c r="P31" i="35"/>
  <c r="Q30" i="35"/>
  <c r="P30" i="35"/>
  <c r="Q29" i="35"/>
  <c r="P29" i="35"/>
  <c r="Q28" i="35"/>
  <c r="P28" i="35"/>
  <c r="Q27" i="35"/>
  <c r="P27" i="35"/>
  <c r="Q26" i="35"/>
  <c r="P26" i="35"/>
  <c r="Q25" i="35"/>
  <c r="P25" i="35"/>
  <c r="P24" i="35"/>
  <c r="P23" i="35"/>
  <c r="P22" i="35"/>
  <c r="P21" i="35"/>
  <c r="P20" i="35"/>
  <c r="P19" i="35"/>
  <c r="P18" i="35"/>
  <c r="P17" i="35"/>
  <c r="P16" i="35"/>
  <c r="P15" i="35"/>
  <c r="P14" i="35"/>
  <c r="P13" i="35"/>
  <c r="P12" i="35"/>
  <c r="P11" i="35"/>
  <c r="P10" i="35"/>
  <c r="P9" i="35"/>
  <c r="P8" i="35"/>
  <c r="P7" i="35"/>
  <c r="P6" i="35"/>
  <c r="P5" i="35"/>
  <c r="P38" i="35" s="1"/>
  <c r="Q21" i="35"/>
  <c r="Q25" i="22"/>
  <c r="Q26" i="22"/>
  <c r="Q27" i="22"/>
  <c r="Q28" i="22"/>
  <c r="Q29" i="22"/>
  <c r="Q30" i="22"/>
  <c r="Q31" i="22"/>
  <c r="Q32" i="22"/>
  <c r="Q33" i="22"/>
  <c r="Q34" i="22"/>
  <c r="Q35" i="22"/>
  <c r="Q36" i="22"/>
  <c r="Q37" i="22"/>
  <c r="J38" i="22"/>
  <c r="K38" i="22"/>
  <c r="L38" i="22"/>
  <c r="M38" i="22"/>
  <c r="N38" i="22"/>
  <c r="S38" i="23"/>
  <c r="R38" i="23"/>
  <c r="Q38" i="23"/>
  <c r="P38" i="23"/>
  <c r="O38" i="23"/>
  <c r="J37" i="23"/>
  <c r="J36" i="23"/>
  <c r="J35" i="23"/>
  <c r="J34" i="23"/>
  <c r="J33" i="23"/>
  <c r="J32" i="23"/>
  <c r="J31" i="23"/>
  <c r="J30" i="23"/>
  <c r="J29" i="23"/>
  <c r="J28" i="23"/>
  <c r="J27" i="23"/>
  <c r="J26" i="23"/>
  <c r="J25" i="23"/>
  <c r="J24" i="23"/>
  <c r="J23" i="23"/>
  <c r="J22" i="23"/>
  <c r="J21" i="23"/>
  <c r="J20" i="23"/>
  <c r="J19" i="23"/>
  <c r="J18" i="23"/>
  <c r="J17" i="23"/>
  <c r="J16" i="23"/>
  <c r="J15" i="23"/>
  <c r="J14" i="23"/>
  <c r="J13" i="23"/>
  <c r="J12" i="23"/>
  <c r="J11" i="23"/>
  <c r="J10" i="23"/>
  <c r="J9" i="23"/>
  <c r="J8" i="23"/>
  <c r="J7" i="23"/>
  <c r="J6" i="23"/>
  <c r="J5" i="23"/>
  <c r="J38" i="23"/>
  <c r="U6" i="23"/>
  <c r="U7" i="23"/>
  <c r="U8" i="23"/>
  <c r="U9" i="23"/>
  <c r="U10" i="23"/>
  <c r="U11" i="23"/>
  <c r="U12" i="23"/>
  <c r="U13" i="23"/>
  <c r="U14" i="23"/>
  <c r="U15" i="23"/>
  <c r="U16" i="23"/>
  <c r="U17" i="23"/>
  <c r="U18" i="23"/>
  <c r="U19" i="23"/>
  <c r="U20" i="23"/>
  <c r="U21" i="23"/>
  <c r="U22" i="23"/>
  <c r="U23" i="23"/>
  <c r="U24" i="23"/>
  <c r="U25" i="23"/>
  <c r="U26" i="23"/>
  <c r="U27" i="23"/>
  <c r="U28" i="23"/>
  <c r="U29" i="23"/>
  <c r="U30" i="23"/>
  <c r="U31" i="23"/>
  <c r="U32" i="23"/>
  <c r="U33" i="23"/>
  <c r="U34" i="23"/>
  <c r="U35" i="23"/>
  <c r="U36" i="23"/>
  <c r="U37" i="23"/>
  <c r="U5" i="23"/>
  <c r="E38" i="23"/>
  <c r="F38" i="23"/>
  <c r="G38" i="23"/>
  <c r="H38" i="23"/>
  <c r="D38" i="23"/>
  <c r="D62" i="31"/>
  <c r="I11" i="30"/>
  <c r="U38" i="23"/>
  <c r="E15" i="36"/>
  <c r="Q22" i="35"/>
  <c r="Q19" i="35"/>
  <c r="Q23" i="35"/>
  <c r="Q20" i="35"/>
  <c r="Q24" i="35"/>
  <c r="G62" i="31"/>
  <c r="U5" i="30"/>
  <c r="I21" i="30" s="1"/>
  <c r="J21" i="30" s="1"/>
  <c r="K21" i="30" s="1"/>
  <c r="L21" i="30" s="1"/>
  <c r="M21" i="30" s="1"/>
  <c r="F21" i="30"/>
  <c r="M16" i="30" s="1"/>
  <c r="E21" i="30"/>
  <c r="L16" i="30" s="1"/>
  <c r="D21" i="30"/>
  <c r="K16" i="30" s="1"/>
  <c r="C21" i="30"/>
  <c r="J16" i="30" s="1"/>
  <c r="B21" i="30"/>
  <c r="I16" i="30" s="1"/>
  <c r="C20" i="30"/>
  <c r="D20" i="30"/>
  <c r="E20" i="30"/>
  <c r="L15" i="30" s="1"/>
  <c r="F20" i="30"/>
  <c r="M15" i="30" s="1"/>
  <c r="B20" i="30"/>
  <c r="I15" i="30" s="1"/>
  <c r="Y5" i="30"/>
  <c r="X5" i="30"/>
  <c r="W5" i="30"/>
  <c r="V5" i="30"/>
  <c r="Y2" i="30"/>
  <c r="X2" i="30"/>
  <c r="W2" i="30"/>
  <c r="V2" i="30"/>
  <c r="M11" i="30" s="1"/>
  <c r="J15" i="30"/>
  <c r="K15" i="30"/>
  <c r="J16" i="27"/>
  <c r="J10" i="27"/>
  <c r="P37" i="22"/>
  <c r="P36" i="22"/>
  <c r="P35" i="22"/>
  <c r="P34" i="22"/>
  <c r="P33" i="22"/>
  <c r="P32" i="22"/>
  <c r="P31" i="22"/>
  <c r="P30" i="22"/>
  <c r="P29" i="22"/>
  <c r="P28" i="22"/>
  <c r="P27" i="22"/>
  <c r="P26" i="22"/>
  <c r="P25" i="22"/>
  <c r="P24" i="22"/>
  <c r="P23" i="22"/>
  <c r="P22" i="22"/>
  <c r="P21" i="22"/>
  <c r="P20" i="22"/>
  <c r="P19" i="22"/>
  <c r="P18" i="22"/>
  <c r="P17" i="22"/>
  <c r="P16" i="22"/>
  <c r="P15" i="22"/>
  <c r="P14" i="22"/>
  <c r="P13" i="22"/>
  <c r="P12" i="22"/>
  <c r="P11" i="22"/>
  <c r="P10" i="22"/>
  <c r="P9" i="22"/>
  <c r="P8" i="22"/>
  <c r="P7" i="22"/>
  <c r="P6" i="22"/>
  <c r="P5" i="22"/>
  <c r="P38" i="22"/>
  <c r="E11" i="36"/>
  <c r="C18" i="30" l="1"/>
  <c r="I20" i="30"/>
  <c r="J20" i="30" s="1"/>
  <c r="K20" i="30" s="1"/>
  <c r="L20" i="30" s="1"/>
  <c r="M20" i="30" s="1"/>
  <c r="I23" i="30"/>
  <c r="J23" i="30" s="1"/>
  <c r="K23" i="30" s="1"/>
  <c r="L23" i="30" s="1"/>
  <c r="M23" i="30" s="1"/>
  <c r="P9" i="30"/>
  <c r="P10" i="30" s="1"/>
  <c r="P11" i="30" s="1"/>
  <c r="P12" i="30" s="1"/>
  <c r="P13" i="30" s="1"/>
  <c r="J11" i="30"/>
  <c r="L11" i="30"/>
  <c r="K11" i="30"/>
  <c r="C22" i="30"/>
  <c r="D22" i="30" s="1"/>
  <c r="E22" i="30" s="1"/>
  <c r="F22" i="30" s="1"/>
  <c r="O9" i="30"/>
  <c r="S16" i="30" s="1"/>
  <c r="B16" i="30" s="1"/>
  <c r="C19" i="30"/>
  <c r="J22" i="30" s="1"/>
  <c r="J14" i="30"/>
  <c r="D18" i="30"/>
  <c r="I14" i="30"/>
  <c r="B7" i="30"/>
  <c r="P3" i="30"/>
  <c r="C8" i="30" s="1"/>
  <c r="B4" i="30"/>
  <c r="B8" i="30"/>
  <c r="B5" i="30"/>
  <c r="B6" i="30"/>
  <c r="E9" i="36"/>
  <c r="P5" i="32"/>
  <c r="E13" i="36" s="1"/>
  <c r="C7" i="30" l="1"/>
  <c r="C4" i="30"/>
  <c r="D19" i="30"/>
  <c r="E19" i="30" s="1"/>
  <c r="S14" i="30"/>
  <c r="B14" i="30" s="1"/>
  <c r="S12" i="30"/>
  <c r="B12" i="30" s="1"/>
  <c r="S9" i="30"/>
  <c r="B9" i="30" s="1"/>
  <c r="S17" i="30"/>
  <c r="B17" i="30" s="1"/>
  <c r="S10" i="30"/>
  <c r="B10" i="30" s="1"/>
  <c r="S13" i="30"/>
  <c r="B13" i="30" s="1"/>
  <c r="S15" i="30"/>
  <c r="B15" i="30" s="1"/>
  <c r="S11" i="30"/>
  <c r="B11" i="30" s="1"/>
  <c r="E18" i="30"/>
  <c r="K14" i="30"/>
  <c r="O10" i="30"/>
  <c r="C5" i="30"/>
  <c r="C6" i="30"/>
  <c r="P4" i="30"/>
  <c r="I19" i="30"/>
  <c r="I12" i="30" s="1"/>
  <c r="I13" i="30"/>
  <c r="E17" i="36"/>
  <c r="K22" i="30" l="1"/>
  <c r="J13" i="30"/>
  <c r="J19" i="30"/>
  <c r="J12" i="30" s="1"/>
  <c r="J10" i="30" s="1"/>
  <c r="C3" i="30" s="1"/>
  <c r="F19" i="30"/>
  <c r="M22" i="30" s="1"/>
  <c r="L22" i="30"/>
  <c r="F18" i="30"/>
  <c r="M14" i="30" s="1"/>
  <c r="L14" i="30"/>
  <c r="D8" i="30"/>
  <c r="O11" i="30"/>
  <c r="D4" i="30"/>
  <c r="P5" i="30"/>
  <c r="D7" i="30"/>
  <c r="D6" i="30"/>
  <c r="D5" i="30"/>
  <c r="T11" i="30"/>
  <c r="C11" i="30" s="1"/>
  <c r="T9" i="30"/>
  <c r="C9" i="30" s="1"/>
  <c r="T16" i="30"/>
  <c r="C16" i="30" s="1"/>
  <c r="T17" i="30"/>
  <c r="C17" i="30" s="1"/>
  <c r="T10" i="30"/>
  <c r="C10" i="30" s="1"/>
  <c r="T13" i="30"/>
  <c r="C13" i="30" s="1"/>
  <c r="T12" i="30"/>
  <c r="C12" i="30" s="1"/>
  <c r="T14" i="30"/>
  <c r="C14" i="30" s="1"/>
  <c r="T15" i="30"/>
  <c r="C15" i="30" s="1"/>
  <c r="I10" i="30"/>
  <c r="B3" i="30" s="1"/>
  <c r="I4" i="30"/>
  <c r="I6" i="30"/>
  <c r="I5" i="30"/>
  <c r="E19" i="36"/>
  <c r="E21" i="36"/>
  <c r="J4" i="30" l="1"/>
  <c r="J5" i="30"/>
  <c r="J6" i="30"/>
  <c r="K13" i="30"/>
  <c r="K19" i="30"/>
  <c r="K12" i="30" s="1"/>
  <c r="U14" i="30"/>
  <c r="D14" i="30" s="1"/>
  <c r="U9" i="30"/>
  <c r="D9" i="30" s="1"/>
  <c r="U15" i="30"/>
  <c r="D15" i="30" s="1"/>
  <c r="U17" i="30"/>
  <c r="D17" i="30" s="1"/>
  <c r="U11" i="30"/>
  <c r="D11" i="30" s="1"/>
  <c r="U10" i="30"/>
  <c r="D10" i="30" s="1"/>
  <c r="U16" i="30"/>
  <c r="D16" i="30" s="1"/>
  <c r="U12" i="30"/>
  <c r="D12" i="30" s="1"/>
  <c r="U13" i="30"/>
  <c r="D13" i="30" s="1"/>
  <c r="P6" i="30"/>
  <c r="E5" i="30"/>
  <c r="E4" i="30"/>
  <c r="E6" i="30"/>
  <c r="E8" i="30"/>
  <c r="E7" i="30"/>
  <c r="O12" i="30"/>
  <c r="J8" i="30"/>
  <c r="J9" i="30"/>
  <c r="J7" i="30"/>
  <c r="I8" i="30"/>
  <c r="I9" i="30"/>
  <c r="I7" i="30"/>
  <c r="L19" i="30" l="1"/>
  <c r="L12" i="30" s="1"/>
  <c r="L13" i="30"/>
  <c r="F6" i="30"/>
  <c r="F7" i="30"/>
  <c r="F4" i="30"/>
  <c r="O13" i="30"/>
  <c r="F8" i="30"/>
  <c r="F5" i="30"/>
  <c r="V15" i="30"/>
  <c r="E15" i="30" s="1"/>
  <c r="V12" i="30"/>
  <c r="E12" i="30" s="1"/>
  <c r="V11" i="30"/>
  <c r="E11" i="30" s="1"/>
  <c r="V9" i="30"/>
  <c r="E9" i="30" s="1"/>
  <c r="V14" i="30"/>
  <c r="E14" i="30" s="1"/>
  <c r="V13" i="30"/>
  <c r="E13" i="30" s="1"/>
  <c r="V16" i="30"/>
  <c r="E16" i="30" s="1"/>
  <c r="V10" i="30"/>
  <c r="E10" i="30" s="1"/>
  <c r="V17" i="30"/>
  <c r="E17" i="30" s="1"/>
  <c r="K5" i="30"/>
  <c r="K6" i="30"/>
  <c r="K4" i="30"/>
  <c r="K10" i="30"/>
  <c r="D3" i="30" s="1"/>
  <c r="L10" i="30" l="1"/>
  <c r="E3" i="30" s="1"/>
  <c r="L6" i="30"/>
  <c r="L5" i="30"/>
  <c r="L4" i="30"/>
  <c r="W12" i="30"/>
  <c r="F12" i="30" s="1"/>
  <c r="W14" i="30"/>
  <c r="F14" i="30" s="1"/>
  <c r="W9" i="30"/>
  <c r="F9" i="30" s="1"/>
  <c r="W10" i="30"/>
  <c r="F10" i="30" s="1"/>
  <c r="W17" i="30"/>
  <c r="F17" i="30" s="1"/>
  <c r="W16" i="30"/>
  <c r="F16" i="30" s="1"/>
  <c r="W11" i="30"/>
  <c r="F11" i="30" s="1"/>
  <c r="W15" i="30"/>
  <c r="F15" i="30" s="1"/>
  <c r="W13" i="30"/>
  <c r="F13" i="30" s="1"/>
  <c r="K9" i="30"/>
  <c r="K8" i="30"/>
  <c r="K7" i="30"/>
  <c r="M19" i="30"/>
  <c r="M12" i="30" s="1"/>
  <c r="M13" i="30"/>
  <c r="M10" i="30" l="1"/>
  <c r="F3" i="30" s="1"/>
  <c r="M4" i="30"/>
  <c r="M6" i="30"/>
  <c r="M5" i="30"/>
  <c r="L7" i="30"/>
  <c r="L8" i="30"/>
  <c r="L9" i="30"/>
  <c r="M9" i="30" l="1"/>
  <c r="M7" i="30"/>
  <c r="M8" i="30"/>
  <c r="C5" i="22" a="1"/>
  <c r="C5" i="35" l="1" a="1"/>
  <c r="F5" i="32" s="1" a="1"/>
  <c r="Q22" i="22"/>
  <c r="Q23" i="22"/>
  <c r="Q24" i="22"/>
  <c r="Q19" i="22"/>
  <c r="Q21" i="22"/>
  <c r="Q20" i="22"/>
  <c r="Q18" i="22"/>
  <c r="Q17" i="22"/>
  <c r="Q16" i="22"/>
  <c r="Q14" i="22"/>
  <c r="Q15" i="22"/>
  <c r="Q8" i="22"/>
  <c r="Q6" i="22"/>
  <c r="Q5" i="22"/>
  <c r="Q13" i="22"/>
  <c r="E38" i="22"/>
  <c r="H38" i="22"/>
  <c r="Q10" i="22"/>
  <c r="G38" i="22"/>
  <c r="Q7" i="22"/>
  <c r="D38" i="22"/>
  <c r="F38" i="22"/>
  <c r="Q9" i="22"/>
  <c r="Q12" i="22"/>
  <c r="Q11" i="22"/>
  <c r="Q12" i="35" l="1"/>
  <c r="Q16" i="35"/>
  <c r="E38" i="35"/>
  <c r="Q8" i="35"/>
  <c r="G38" i="35"/>
  <c r="E5" i="32" a="1"/>
  <c r="I5" i="32" a="1"/>
  <c r="F38" i="35"/>
  <c r="D38" i="35"/>
  <c r="Q18" i="35"/>
  <c r="Q15" i="35"/>
  <c r="Q13" i="35"/>
  <c r="Q10" i="35"/>
  <c r="H38" i="35"/>
  <c r="Q11" i="35"/>
  <c r="Q17" i="35"/>
  <c r="G5" i="32" a="1"/>
  <c r="Q14" i="35"/>
  <c r="Q9" i="35"/>
  <c r="Q5" i="35"/>
  <c r="H5" i="32" a="1"/>
  <c r="Q6" i="35"/>
  <c r="Q7" i="3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<sst xmlns="http://schemas.openxmlformats.org/spreadsheetml/2006/main" count="427" uniqueCount="238">
  <si>
    <t>#</t>
  </si>
  <si>
    <t xml:space="preserve">المسمى الوظيفي </t>
  </si>
  <si>
    <t>العدد</t>
  </si>
  <si>
    <t>إجمالي تكاليف العقد</t>
  </si>
  <si>
    <t>اسم الجهة</t>
  </si>
  <si>
    <t>التاريخ</t>
  </si>
  <si>
    <t>السؤال</t>
  </si>
  <si>
    <t>البند</t>
  </si>
  <si>
    <t xml:space="preserve">إجمالي تكاليف القوى العاملة </t>
  </si>
  <si>
    <t>إجمالي تكاليف المعدات</t>
  </si>
  <si>
    <t>إجمالي التكاليف الإضافية</t>
  </si>
  <si>
    <t>المجموع بدون ضريبة القيمة المضافة</t>
  </si>
  <si>
    <t xml:space="preserve">القيمة المضافة </t>
  </si>
  <si>
    <t xml:space="preserve">إجمالي قيمة العقد </t>
  </si>
  <si>
    <t>Total</t>
  </si>
  <si>
    <t>سنوات العقد (ميلادي)</t>
  </si>
  <si>
    <t>بيانات الكراسة (العقد البديل)</t>
  </si>
  <si>
    <t>مدة العقد (بالأشهر)</t>
  </si>
  <si>
    <t>التكلفة الشهرية (بدون ضريبة القيمة المضافة)</t>
  </si>
  <si>
    <t>بيانات الكراسة (العقد السابق)</t>
  </si>
  <si>
    <t>الاقسام</t>
  </si>
  <si>
    <t xml:space="preserve">توضيح </t>
  </si>
  <si>
    <t xml:space="preserve">بيانات الكراسة </t>
  </si>
  <si>
    <t>بيانات المعدات</t>
  </si>
  <si>
    <t xml:space="preserve">الورديات </t>
  </si>
  <si>
    <t xml:space="preserve">يتم احتسابها بشكل تلقائي بعد تعبئة الاقسام الاخرى </t>
  </si>
  <si>
    <t>اسم المنافسة</t>
  </si>
  <si>
    <t>رقم المنافسة</t>
  </si>
  <si>
    <t>اسم المسؤول للتواصل (قسم المشتريات)</t>
  </si>
  <si>
    <t>البريد الإلكتروني (قسم المشتريات)</t>
  </si>
  <si>
    <t>رقم الجوال (قسم المشتريات)</t>
  </si>
  <si>
    <t>اسم المسؤول للتواصل (القسم الفني)</t>
  </si>
  <si>
    <t>البريد الإلكتروني (القسم الفني)</t>
  </si>
  <si>
    <t>رقم الجوال (القسم الفني)</t>
  </si>
  <si>
    <t>مشتريات نظافة المدن</t>
  </si>
  <si>
    <t>يرجى رفع النموذج في خانة نماذج البيانات التشغيلية في منصة اعتماد</t>
  </si>
  <si>
    <t>البيانات المطلوبة</t>
  </si>
  <si>
    <t>المنطقة</t>
  </si>
  <si>
    <t>الكمية المتوقعة</t>
  </si>
  <si>
    <t>كمية النفايات اليومية للفرد (كغم) للسنة الحالية</t>
  </si>
  <si>
    <t>عدد المرات</t>
  </si>
  <si>
    <t>في كل</t>
  </si>
  <si>
    <t>السنة 1</t>
  </si>
  <si>
    <t>السنة 2</t>
  </si>
  <si>
    <t>السنة 3</t>
  </si>
  <si>
    <t>السنة 4</t>
  </si>
  <si>
    <t>السنة 5</t>
  </si>
  <si>
    <t>الخدمة</t>
  </si>
  <si>
    <t>جمع ونقل النفايات (عام)</t>
  </si>
  <si>
    <t>جمع ونقل النفايات المتخصصة</t>
  </si>
  <si>
    <t>الكنس الآلي</t>
  </si>
  <si>
    <t xml:space="preserve"> الكنس اليدوي</t>
  </si>
  <si>
    <t>غسيل الأرصفة</t>
  </si>
  <si>
    <t>جمع ونقل السيارات التالفة</t>
  </si>
  <si>
    <t>خدمة جمع النفايات ذات الحجم الكبير</t>
  </si>
  <si>
    <t>جمع ونظافة الأنقاض ومواقعها</t>
  </si>
  <si>
    <t>نعم</t>
  </si>
  <si>
    <t>مضمنة في العقد؟</t>
  </si>
  <si>
    <t>المقترح من هيئة كفاءة الانفاق والمشروعات الحكومية</t>
  </si>
  <si>
    <t>المعدات</t>
  </si>
  <si>
    <t>اسم المعدة</t>
  </si>
  <si>
    <t>سيارة مراقب</t>
  </si>
  <si>
    <t>حاويات فرز النفايات</t>
  </si>
  <si>
    <t>سيارة كنس آلي</t>
  </si>
  <si>
    <t>آلة غسيل الأرصفة</t>
  </si>
  <si>
    <t>ونش</t>
  </si>
  <si>
    <t>المسمى الوظيفي</t>
  </si>
  <si>
    <t>القوى العاملة</t>
  </si>
  <si>
    <t>مدير إدارة المشاريع</t>
  </si>
  <si>
    <t>مساعد مدير المشروع</t>
  </si>
  <si>
    <t>مشرف نظافة</t>
  </si>
  <si>
    <t>مشرف سكن</t>
  </si>
  <si>
    <t xml:space="preserve">مشرف صيانة </t>
  </si>
  <si>
    <t xml:space="preserve">فني صيانة </t>
  </si>
  <si>
    <t xml:space="preserve">مراقب حركة المركبات </t>
  </si>
  <si>
    <t>مراقب نظافة</t>
  </si>
  <si>
    <t>مستقبل بلاغات</t>
  </si>
  <si>
    <t xml:space="preserve">عامل نظافة شوارع </t>
  </si>
  <si>
    <t xml:space="preserve">سائق سيارة ضاغطة </t>
  </si>
  <si>
    <t>سائق سيارة الكنس الآلي</t>
  </si>
  <si>
    <t>سائق سطحه سيارات</t>
  </si>
  <si>
    <t xml:space="preserve">سائق قلاب </t>
  </si>
  <si>
    <t>سيارة ضاغطة 32 ياردة</t>
  </si>
  <si>
    <t>حاوية نفايات 6 ياردة</t>
  </si>
  <si>
    <t>حاوية نفايات 4 ياردة</t>
  </si>
  <si>
    <t>حاوية نفايات 2 ياردة</t>
  </si>
  <si>
    <t>حاوية نفايات 1.5 ياردة</t>
  </si>
  <si>
    <t>حاوية نفايات 240 لتر</t>
  </si>
  <si>
    <t>الحجم بالطن</t>
  </si>
  <si>
    <t>تفاصيل الحاويات</t>
  </si>
  <si>
    <t>السيارة الضاغطة 32 ياردة</t>
  </si>
  <si>
    <t>السيارة الضاغطة 22 ياردة</t>
  </si>
  <si>
    <t>السيارة الضاغطة 10 ياردة</t>
  </si>
  <si>
    <t>السيارة الضاغطة 7 ياردة</t>
  </si>
  <si>
    <t>تفاصيل السيارات الضاغطة</t>
  </si>
  <si>
    <t>نسبة الضغط</t>
  </si>
  <si>
    <t>أحجام الحاويات</t>
  </si>
  <si>
    <t>حاوية نفايات 10 ياردة</t>
  </si>
  <si>
    <t>-</t>
  </si>
  <si>
    <r>
      <t xml:space="preserve">نسبة النفايات القابلة للتدوير من اجمالي حجم النفايات </t>
    </r>
    <r>
      <rPr>
        <sz val="11"/>
        <color rgb="FFFF0000"/>
        <rFont val="FS Albert Arabic"/>
        <family val="2"/>
      </rPr>
      <t>(يجب توفر حاويات ثلاثية للنفايات القابلة للتدوير)</t>
    </r>
  </si>
  <si>
    <t>حجم السيارة الضاغطة</t>
  </si>
  <si>
    <t>سيارة الضاغطة 22 ياردة</t>
  </si>
  <si>
    <t>سيارة الضاغطة 7 ياردة</t>
  </si>
  <si>
    <t>وحدة الوقت</t>
  </si>
  <si>
    <t>بالأيام</t>
  </si>
  <si>
    <t>يوم</t>
  </si>
  <si>
    <t>أسبوع</t>
  </si>
  <si>
    <t>أسبوعين</t>
  </si>
  <si>
    <t>شهر</t>
  </si>
  <si>
    <t>معامل الصيانة</t>
  </si>
  <si>
    <t>معامل النفايات التجارية</t>
  </si>
  <si>
    <t>العوامل المؤثرة</t>
  </si>
  <si>
    <t>معامل الاجازات</t>
  </si>
  <si>
    <t>السيارة الضاغطة متخصصة لنفايات إعادة التدوير</t>
  </si>
  <si>
    <t>مشرف نظافة لكل</t>
  </si>
  <si>
    <t>عامل نظافة</t>
  </si>
  <si>
    <t>مراقب نظافة لكل</t>
  </si>
  <si>
    <t>حجم النفايات اليومي التقديري بحسب السنة</t>
  </si>
  <si>
    <t>معدة</t>
  </si>
  <si>
    <t>مشرف سكن لكل</t>
  </si>
  <si>
    <t>مشرف صيانة  لكل</t>
  </si>
  <si>
    <t>فني صيانة  لكل</t>
  </si>
  <si>
    <t>مراقب حركة المركبات  لكل</t>
  </si>
  <si>
    <t>مستقبل بلاغات لكل</t>
  </si>
  <si>
    <t>نسمة</t>
  </si>
  <si>
    <t xml:space="preserve">مكة المكرمة  </t>
  </si>
  <si>
    <t>منطقة الحدود الشمالية</t>
  </si>
  <si>
    <t>منطقة الجوف</t>
  </si>
  <si>
    <t>منطقة الرياض</t>
  </si>
  <si>
    <t xml:space="preserve">المنطقة الشرقية </t>
  </si>
  <si>
    <t>منطقة حائل</t>
  </si>
  <si>
    <t xml:space="preserve">منطقة القصيم </t>
  </si>
  <si>
    <t>منطقة المدينة المنورة</t>
  </si>
  <si>
    <t>منطقة عسير</t>
  </si>
  <si>
    <t>منطقة تبوك</t>
  </si>
  <si>
    <t>منطقة جازان</t>
  </si>
  <si>
    <t>منطقة نجران</t>
  </si>
  <si>
    <t>منطقة الباحة</t>
  </si>
  <si>
    <t>نسبة الزيادة السنوية بحسب المنطقة</t>
  </si>
  <si>
    <t>كمية النفايات اليومية المتوقعة للسنة الحالية (طن)</t>
  </si>
  <si>
    <t>نسب توزيع السيارات من الإجمالي الكلي</t>
  </si>
  <si>
    <t xml:space="preserve">سيارة كنس آلي </t>
  </si>
  <si>
    <t>كفاءة المعدات والعمالة</t>
  </si>
  <si>
    <t>ساعات في الدورية الواحدة</t>
  </si>
  <si>
    <t>الزيادة السنوية المتوقعة للتعداد السكاني</t>
  </si>
  <si>
    <t>الزيادة السنوية المتوقعة لأطوال الطرق</t>
  </si>
  <si>
    <t>سيارة خدمة خارجية ( ورشة متنقلة) لكل</t>
  </si>
  <si>
    <t>عدد السيارات المهملة والتالفة</t>
  </si>
  <si>
    <t>ونش لكل</t>
  </si>
  <si>
    <t>سيارة مهملة أو تالفة</t>
  </si>
  <si>
    <t>قلاب 16 م3</t>
  </si>
  <si>
    <t>فرضيات العمالة</t>
  </si>
  <si>
    <t>فرضيات المعدات</t>
  </si>
  <si>
    <t xml:space="preserve">قلاب </t>
  </si>
  <si>
    <t>م3</t>
  </si>
  <si>
    <t xml:space="preserve">معدات ثقيلة (لكل معدة) لكل </t>
  </si>
  <si>
    <t>الكنس اليدوي</t>
  </si>
  <si>
    <t>بيانات المعدات المطلوبة من الجهة</t>
  </si>
  <si>
    <t>بيانات القوى العاملة  المطلوبة من الجهة</t>
  </si>
  <si>
    <t>التكاليف</t>
  </si>
  <si>
    <t>متطلبات إضافية - معدات</t>
  </si>
  <si>
    <t>متطلبات إضافية - القوى العاملة</t>
  </si>
  <si>
    <t>سبب الإضافة</t>
  </si>
  <si>
    <t>الكمية طوال مدة العقد</t>
  </si>
  <si>
    <t>عدد السكان الحالي</t>
  </si>
  <si>
    <t>المواد والمستهلكات</t>
  </si>
  <si>
    <t>النسبة من قيمة المشروع</t>
  </si>
  <si>
    <t>تكلفة المواد المطلوبة من الجهة</t>
  </si>
  <si>
    <t>الأسباب</t>
  </si>
  <si>
    <t>إجمالي تكاليف المواد</t>
  </si>
  <si>
    <t>إجمالي تكاليف العقد (بدون ضريبة القيمة المضافة)</t>
  </si>
  <si>
    <t>الإجمالي</t>
  </si>
  <si>
    <t>الخدمات المطلوبة</t>
  </si>
  <si>
    <t>يتم تحديد الخدمات المراد تضمينها في المنافسة</t>
  </si>
  <si>
    <t xml:space="preserve">بيانات القوى العاملة </t>
  </si>
  <si>
    <t>يتم تعبئة أعداد القوى العاملة للعقد البديل بحسب سنوات العقد، والتكاليف الشهرية بدون ضريبة القيمة المضافة بالإضافة الى تقديم الأسباب في حال اختلاف الكميات المطلوبة عن الكميات المقترحة من الهيئة</t>
  </si>
  <si>
    <t>يتم تعبئة أعداد المعدات للعقد البديل بحسب سنوات العقد، والتكاليف الشهرية بدون ضريبة القيمة المضافة بالإضافة الى تقديم الأسباب في حال اختلاف الكميات المطلوبة عن الكميات المقترحة من الهيئة</t>
  </si>
  <si>
    <t>بيانات المواد</t>
  </si>
  <si>
    <t>يتم تعبئة نسبة المواد المطلوبة للعقد البديل (من القيمة الاجمالية للعقد)، بالإضافة الى تقديم الأسباب في حال اختلاف النسبة المطلوبة عن النسبة المقترحة من الهيئة</t>
  </si>
  <si>
    <t xml:space="preserve">متطلبات إضافية </t>
  </si>
  <si>
    <t>يتم اضافة كل المتطلبلت الإضافية بالعقد من قوى عاملة ومعدات مع أعدادها والتكاليف الشهرية بدون ضريبة القيمة المضافة وتقديم الأسباب</t>
  </si>
  <si>
    <t>الاقسام المطلوب تعبئتها من الجهة الحكومية</t>
  </si>
  <si>
    <t>يتم إضافة بيانات العقد السابق من قوى عاملة، معدات ومواد بالإضافة الى أعدادها و تكاليفها</t>
  </si>
  <si>
    <t>* يجب تعبئة الخانات باللون الأبيض فقط وعدم تغيير أو حذف أي خانات أخرى</t>
  </si>
  <si>
    <t>نسب أعداد الحاويات من الإجمالي الكلي</t>
  </si>
  <si>
    <t>كمية الأنقاض (م3)</t>
  </si>
  <si>
    <t>كمية النفايات الثقيلة  (م3)</t>
  </si>
  <si>
    <t>التكلفة التقديرية الشهرية (بدون ضريبة القيمة المضافة)</t>
  </si>
  <si>
    <t>إجمالي تكاليف العقد التقديرية</t>
  </si>
  <si>
    <t>التكاليف التقديرية</t>
  </si>
  <si>
    <t>الحالة</t>
  </si>
  <si>
    <t>معدل عدد ورديات الضواغط</t>
  </si>
  <si>
    <t>معدل عدد الرحلات في الوردية الواحدة للضواغط</t>
  </si>
  <si>
    <t>معدل عدد ورديات المكانس الآلية</t>
  </si>
  <si>
    <t>معدل عدد ورديات الكنس اليدوي</t>
  </si>
  <si>
    <t>معدل عدد ورديات الإلتقاط اليدوي</t>
  </si>
  <si>
    <t>معدل عدد الرحلات اليومية لقلابات إزالة النفايات الثقيلة</t>
  </si>
  <si>
    <t>نموذج البيانات التشغيلية</t>
  </si>
  <si>
    <t>بيانات العقد السابق - المعدات</t>
  </si>
  <si>
    <t>الكلي</t>
  </si>
  <si>
    <t>بيانات العقد السابق - القوى العاملة</t>
  </si>
  <si>
    <t>بيانات العقد السابق - المواد</t>
  </si>
  <si>
    <t>إجمالي التكلفة التقديرية</t>
  </si>
  <si>
    <t>آلة تنظيف الشواطئ</t>
  </si>
  <si>
    <t xml:space="preserve">يتم تعبئة البيانات المطلوبة للعقد البديل </t>
  </si>
  <si>
    <t>بيانات العقد السابق</t>
  </si>
  <si>
    <t>التعداد السكاني الحالي لنطاق العقد (نسمة)</t>
  </si>
  <si>
    <t>حاوية نفايات 15 ياردة</t>
  </si>
  <si>
    <t>حاوية نفايات 200 لتر</t>
  </si>
  <si>
    <t>حاويات فرز النفايات 2 ياردة</t>
  </si>
  <si>
    <t>عدد الحاويات بحسب النفايات</t>
  </si>
  <si>
    <t>عدد الحاويات بحسب المسافة</t>
  </si>
  <si>
    <t>المسافة القصوى بين الحاويات (م)</t>
  </si>
  <si>
    <t>الإضافات</t>
  </si>
  <si>
    <t>أطوال الطرق الرئيسية (كلم)</t>
  </si>
  <si>
    <t>أطوال الطرق الفرعية (كلم)</t>
  </si>
  <si>
    <t>أطوال الطرق العشوائية (كلم)</t>
  </si>
  <si>
    <t>مجموع أرصفة الطرق الرئيسية (كلم)</t>
  </si>
  <si>
    <t>مجموع أطوال أرصفة الطرق الفرعية (كلم)</t>
  </si>
  <si>
    <t>مجموع أطوال أرصفة الطرق التجارية (كلم)</t>
  </si>
  <si>
    <t>أطوال الطرق التجارية (كلم)</t>
  </si>
  <si>
    <t>عمال نظافة الضواغط</t>
  </si>
  <si>
    <t>عمال نظافة الكنس اليدوي</t>
  </si>
  <si>
    <t>عمال نظافة الالتقاط</t>
  </si>
  <si>
    <t>كلم/يوم</t>
  </si>
  <si>
    <t>التقاط المبعثرات</t>
  </si>
  <si>
    <t>عمال نظافة الكنس الآلي</t>
  </si>
  <si>
    <t>عمال نظافة المساحات الإضافية</t>
  </si>
  <si>
    <t>معدل عدد ورديات تنظيف الشواطئ والممرات العامة</t>
  </si>
  <si>
    <t>تفاصيل عمال النظافة</t>
  </si>
  <si>
    <t>[</t>
  </si>
  <si>
    <t>الأطوال الكلية للممرات العامة</t>
  </si>
  <si>
    <t>الأطوال الكلية للشواطئ</t>
  </si>
  <si>
    <t>نموذج البيانات التشغيلية - مشتريات نظافة المدن</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</si>
  <si>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</si>
  <si>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</si>
  <si>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رقم الوثيقة: EXP-ZA0-TP-000040
رقم الإصدار: 00B</t>
  </si>
  <si>
    <t>Document No. EXP-ZA0-TP-000040 Rev. 000
بمجرد طباعة النسخة الإلكترونية من هذا المستند فإنها تصبح غير خاضعة للرقابة وقد تصبح نسخة قديمة، يرجى الرجوع إلى نظام إدارة المحتوى المؤسسي للحصول على آخر إصدار لهذا المستند
إن هذا المستند ملكية خاصة لهيئة كفاءة الإنفاق والمشروعات الحكومية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</si>
</sst>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_(* #,##0.0_);_(* \(#,##0.0\);_(* &quot;-&quot;?_);_(@_)"/>
  </numFmts>
  <fonts count="27" x14ac:knownFonts="1">
    <font>
      <sz val="11"/>
      <color theme="1"/>
      <name val="Arial"/>
      <family val="2"/>
      <scheme val="minor"/>
    </font>
    <font>
      <sz val="11"/>
      <color theme="1"/>
      <name val="Arial"/>
      <family val="2"/>
      <scheme val="minor"/>
    </font>
    <font>
      <sz val="11"/>
      <color theme="1"/>
      <name val="FS Albert Arabic"/>
      <family val="2"/>
    </font>
    <font>
      <sz val="11"/>
      <color theme="0"/>
      <name val="FS Albert Arabic"/>
      <family val="2"/>
    </font>
    <font>
      <b/>
      <sz val="14"/>
      <color theme="0"/>
      <name val="FS Albert Arabic"/>
      <family val="2"/>
    </font>
    <font>
      <b/>
      <sz val="11"/>
      <color theme="0"/>
      <name val="FS Albert Arabic"/>
      <family val="2"/>
    </font>
    <font>
      <b/>
      <sz val="10"/>
      <name val="FS Albert Arabic"/>
      <family val="2"/>
    </font>
    <font>
      <b/>
      <sz val="14"/>
      <name val="FS Albert Arabic"/>
      <family val="2"/>
    </font>
    <font>
      <b/>
      <sz val="11"/>
      <name val="FS Albert Arabic"/>
      <family val="2"/>
    </font>
    <font>
      <sz val="9"/>
      <color rgb="FF7F7F7F"/>
      <name val="FS Albert Arabic"/>
      <family val="2"/>
    </font>
    <font>
      <sz val="11"/>
      <color rgb="FFFF0000"/>
      <name val="FS Albert Arabic"/>
      <family val="2"/>
    </font>
    <font>
      <b/>
      <sz val="9"/>
      <color theme="3" tint="-0.499984740745262"/>
      <name val="FS Albert Arabic"/>
      <family val="2"/>
    </font>
    <font>
      <sz val="8"/>
      <name val="Arial"/>
      <family val="2"/>
      <scheme val="minor"/>
    </font>
    <font>
      <b/>
      <sz val="10"/>
      <color theme="0"/>
      <name val="FS Albert Arabic"/>
      <family val="2"/>
    </font>
    <font>
      <b/>
      <sz val="9"/>
      <name val="FS Albert Arabic"/>
      <family val="2"/>
    </font>
    <font>
      <b/>
      <sz val="12"/>
      <color theme="3"/>
      <name val="FS Albert Arabic"/>
      <family val="2"/>
    </font>
    <font>
      <b/>
      <sz val="12"/>
      <color theme="0"/>
      <name val="FS Albert Arabic"/>
      <family val="2"/>
    </font>
    <font>
      <sz val="11"/>
      <color theme="1"/>
      <name val="FS Albert Arabic"/>
      <family val="2"/>
    </font>
    <font>
      <b/>
      <sz val="11"/>
      <color theme="3"/>
      <name val="FS Albert Arabic"/>
      <family val="2"/>
    </font>
    <font>
      <sz val="12"/>
      <color theme="0"/>
      <name val="FS Albert Arabic"/>
      <family val="2"/>
    </font>
    <font>
      <sz val="10"/>
      <color theme="0"/>
      <name val="FS Albert Arabic"/>
      <family val="2"/>
    </font>
    <font>
      <sz val="12"/>
      <color theme="0"/>
      <name val="FS Albert Arabic"/>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
      <sz val="8"/>
      <color theme="1"/>
      <name val="FS Albert Arabic"/>
      <family val="2"/>
    </font>
  </fonts>
  <fills count="25">
    <fill>
      <patternFill patternType="none"/>
    </fill>
    <fill>
      <patternFill patternType="gray125"/>
    </fill>
    <fill>
      <patternFill patternType="solid">
        <fgColor theme="0"/>
        <bgColor indexed="64"/>
      </patternFill>
    </fill>
    <fill>
      <patternFill patternType="solid">
        <fgColor rgb="FFF4F7ED"/>
        <bgColor indexed="64"/>
      </patternFill>
    </fill>
    <fill>
      <patternFill patternType="solid">
        <fgColor theme="3" tint="-0.49998474074526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rgb="FF0F243E"/>
        <bgColor indexed="64"/>
      </patternFill>
    </fill>
    <fill>
      <patternFill patternType="solid">
        <fgColor theme="6" tint="0.39997558519241921"/>
        <bgColor indexed="64"/>
      </patternFill>
    </fill>
    <fill>
      <patternFill patternType="solid">
        <fgColor theme="4"/>
        <bgColor indexed="64"/>
      </patternFill>
    </fill>
    <fill>
      <patternFill patternType="solid">
        <fgColor rgb="FFFFE89F"/>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rgb="FFF2F2F2"/>
        <bgColor indexed="64"/>
      </patternFill>
    </fill>
    <fill>
      <patternFill patternType="solid">
        <fgColor theme="6"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rgb="FFC4D79B"/>
        <bgColor indexed="64"/>
      </patternFill>
    </fill>
    <fill>
      <patternFill patternType="solid">
        <fgColor rgb="FFDCE6F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medium">
        <color rgb="FFBFBFBF"/>
      </left>
      <right style="medium">
        <color rgb="FFBFBFBF"/>
      </right>
      <top style="medium">
        <color rgb="FFBFBFBF"/>
      </top>
      <bottom style="medium">
        <color rgb="FFBFBFBF"/>
      </bottom>
      <diagonal/>
    </border>
    <border>
      <left style="thin">
        <color rgb="FFBFBFBF"/>
      </left>
      <right style="thin">
        <color rgb="FFBFBFBF"/>
      </right>
      <top style="medium">
        <color rgb="FFFFFFF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dashed">
        <color auto="1"/>
      </right>
      <top style="medium">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thin">
        <color indexed="64"/>
      </left>
      <right style="medium">
        <color indexed="64"/>
      </right>
      <top/>
      <bottom style="thin">
        <color indexed="64"/>
      </bottom>
      <diagonal/>
    </border>
    <border>
      <left style="thin">
        <color indexed="64"/>
      </left>
      <right/>
      <top style="thin">
        <color theme="4" tint="0.39997558519241921"/>
      </top>
      <bottom style="medium">
        <color rgb="FFFFFFFF"/>
      </bottom>
      <diagonal/>
    </border>
    <border>
      <left/>
      <right/>
      <top style="thin">
        <color theme="4" tint="0.39997558519241921"/>
      </top>
      <bottom style="medium">
        <color rgb="FFFFFFFF"/>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medium">
        <color indexed="64"/>
      </bottom>
      <diagonal/>
    </border>
    <border>
      <left style="thin">
        <color rgb="FF000000"/>
      </left>
      <right/>
      <top style="thin">
        <color indexed="64"/>
      </top>
      <bottom/>
      <diagonal/>
    </border>
    <border>
      <left style="thin">
        <color rgb="FF000000"/>
      </left>
      <right/>
      <top style="thin">
        <color indexed="64"/>
      </top>
      <bottom style="thin">
        <color theme="4" tint="0.39997558519241921"/>
      </bottom>
      <diagonal/>
    </border>
    <border>
      <left style="medium">
        <color indexed="64"/>
      </left>
      <right style="thin">
        <color rgb="FF7388A5"/>
      </right>
      <top style="medium">
        <color indexed="64"/>
      </top>
      <bottom/>
      <diagonal/>
    </border>
    <border>
      <left style="thin">
        <color rgb="FF7388A5"/>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medium">
        <color rgb="FFBFBFBF"/>
      </left>
      <right style="medium">
        <color rgb="FFBFBFBF"/>
      </right>
      <top style="medium">
        <color rgb="FFBFBFBF"/>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317">
    <xf numFmtId="0" fontId="0" fillId="0" borderId="0" xfId="0"/>
    <xf numFmtId="0" fontId="0" fillId="10" borderId="0" xfId="0" applyFill="1"/>
    <xf numFmtId="0" fontId="2" fillId="10" borderId="0" xfId="0" applyFont="1" applyFill="1"/>
    <xf numFmtId="0" fontId="2" fillId="0" borderId="0" xfId="0" applyFont="1" applyAlignment="1">
      <alignment wrapText="1"/>
    </xf>
    <xf numFmtId="0" fontId="8" fillId="12" borderId="1" xfId="0" applyFont="1" applyFill="1" applyBorder="1" applyAlignment="1">
      <alignment horizontal="center" vertical="center"/>
    </xf>
    <xf numFmtId="0" fontId="5" fillId="8" borderId="21" xfId="0" applyFont="1" applyFill="1" applyBorder="1" applyAlignment="1">
      <alignment horizontal="center" vertical="center"/>
    </xf>
    <xf numFmtId="0" fontId="5" fillId="8" borderId="22" xfId="0" applyFont="1" applyFill="1" applyBorder="1" applyAlignment="1">
      <alignment horizontal="center" vertical="center"/>
    </xf>
    <xf numFmtId="0" fontId="0" fillId="14" borderId="1" xfId="0" applyFill="1" applyBorder="1" applyAlignment="1" applyProtection="1">
      <alignment horizontal="center"/>
      <protection locked="0"/>
    </xf>
    <xf numFmtId="0" fontId="0" fillId="10" borderId="0" xfId="0" applyFill="1" applyAlignment="1">
      <alignment wrapText="1"/>
    </xf>
    <xf numFmtId="43" fontId="0" fillId="10" borderId="0" xfId="0" applyNumberFormat="1" applyFill="1"/>
    <xf numFmtId="0" fontId="9" fillId="2" borderId="24" xfId="0" applyFont="1" applyFill="1" applyBorder="1" applyAlignment="1">
      <alignment horizontal="center" vertical="center" wrapText="1" readingOrder="2"/>
    </xf>
    <xf numFmtId="0" fontId="9" fillId="2" borderId="25" xfId="0" applyFont="1" applyFill="1" applyBorder="1" applyAlignment="1">
      <alignment horizontal="center" vertical="center" wrapText="1" readingOrder="2"/>
    </xf>
    <xf numFmtId="0" fontId="9" fillId="2" borderId="26" xfId="0" applyFont="1" applyFill="1" applyBorder="1" applyAlignment="1">
      <alignment horizontal="center" vertical="center" wrapText="1" readingOrder="2"/>
    </xf>
    <xf numFmtId="0" fontId="9" fillId="7" borderId="25" xfId="0" applyFont="1" applyFill="1" applyBorder="1" applyAlignment="1">
      <alignment horizontal="center" vertical="center" wrapText="1" readingOrder="2"/>
    </xf>
    <xf numFmtId="1" fontId="9" fillId="7" borderId="25" xfId="0" applyNumberFormat="1" applyFont="1" applyFill="1" applyBorder="1" applyAlignment="1">
      <alignment horizontal="center" vertical="center" wrapText="1" readingOrder="2"/>
    </xf>
    <xf numFmtId="9" fontId="0" fillId="10" borderId="0" xfId="3" applyFont="1" applyFill="1"/>
    <xf numFmtId="9" fontId="0" fillId="10" borderId="0" xfId="0" applyNumberFormat="1" applyFill="1"/>
    <xf numFmtId="0" fontId="0" fillId="10" borderId="0" xfId="3" applyNumberFormat="1" applyFont="1" applyFill="1"/>
    <xf numFmtId="165" fontId="0" fillId="10" borderId="0" xfId="3" applyNumberFormat="1" applyFont="1" applyFill="1"/>
    <xf numFmtId="164" fontId="0" fillId="10" borderId="0" xfId="3" applyNumberFormat="1" applyFont="1" applyFill="1"/>
    <xf numFmtId="0" fontId="5" fillId="13" borderId="8" xfId="0" applyFont="1" applyFill="1" applyBorder="1" applyAlignment="1">
      <alignment horizontal="center" vertical="center"/>
    </xf>
    <xf numFmtId="0" fontId="5" fillId="13" borderId="7" xfId="0" applyFont="1" applyFill="1" applyBorder="1" applyAlignment="1">
      <alignment horizontal="center" vertical="center"/>
    </xf>
    <xf numFmtId="9" fontId="9" fillId="7" borderId="25" xfId="3" applyFont="1" applyFill="1" applyBorder="1" applyAlignment="1">
      <alignment horizontal="center" vertical="center" wrapText="1" readingOrder="2"/>
    </xf>
    <xf numFmtId="10" fontId="2" fillId="0" borderId="6" xfId="0" applyNumberFormat="1" applyFont="1" applyBorder="1" applyAlignment="1" applyProtection="1">
      <alignment horizontal="center" vertical="center"/>
      <protection locked="0"/>
    </xf>
    <xf numFmtId="3" fontId="0" fillId="14" borderId="1" xfId="0" applyNumberFormat="1" applyFill="1" applyBorder="1" applyAlignment="1" applyProtection="1">
      <alignment horizontal="center"/>
      <protection locked="0"/>
    </xf>
    <xf numFmtId="164" fontId="2" fillId="0" borderId="6" xfId="2" applyNumberFormat="1" applyFont="1" applyBorder="1" applyAlignment="1" applyProtection="1">
      <alignment horizontal="center" vertical="center"/>
      <protection locked="0"/>
    </xf>
    <xf numFmtId="0" fontId="2" fillId="5" borderId="1" xfId="0" applyFont="1" applyFill="1" applyBorder="1" applyAlignment="1" applyProtection="1">
      <alignment horizontal="center" vertical="center" wrapText="1"/>
      <protection locked="0"/>
    </xf>
    <xf numFmtId="0" fontId="2" fillId="0" borderId="1" xfId="0" applyFont="1" applyBorder="1"/>
    <xf numFmtId="0" fontId="2" fillId="5" borderId="5" xfId="0" applyFont="1" applyFill="1" applyBorder="1" applyAlignment="1" applyProtection="1">
      <alignment horizontal="center" vertical="center"/>
      <protection locked="0"/>
    </xf>
    <xf numFmtId="0" fontId="2" fillId="0" borderId="6" xfId="0" applyFont="1" applyBorder="1"/>
    <xf numFmtId="0" fontId="2" fillId="5" borderId="12" xfId="0" applyFont="1" applyFill="1" applyBorder="1" applyAlignment="1" applyProtection="1">
      <alignment horizontal="center" vertical="center"/>
      <protection locked="0"/>
    </xf>
    <xf numFmtId="0" fontId="2" fillId="5" borderId="45" xfId="0" applyFont="1" applyFill="1" applyBorder="1" applyAlignment="1" applyProtection="1">
      <alignment horizontal="center" vertical="center" wrapText="1"/>
      <protection locked="0"/>
    </xf>
    <xf numFmtId="0" fontId="0" fillId="14" borderId="45" xfId="0" applyFill="1" applyBorder="1" applyAlignment="1" applyProtection="1">
      <alignment horizontal="center"/>
      <protection locked="0"/>
    </xf>
    <xf numFmtId="0" fontId="2" fillId="0" borderId="14" xfId="0" applyFont="1" applyBorder="1"/>
    <xf numFmtId="0" fontId="3" fillId="9" borderId="1" xfId="0" applyFont="1" applyFill="1" applyBorder="1" applyAlignment="1">
      <alignment horizontal="center"/>
    </xf>
    <xf numFmtId="164" fontId="2" fillId="0" borderId="1" xfId="2" applyNumberFormat="1" applyFont="1" applyBorder="1" applyAlignment="1">
      <alignment horizontal="center" vertical="center"/>
    </xf>
    <xf numFmtId="9" fontId="2" fillId="14" borderId="1" xfId="0" applyNumberFormat="1" applyFont="1" applyFill="1" applyBorder="1" applyAlignment="1">
      <alignment horizontal="center" vertical="center"/>
    </xf>
    <xf numFmtId="9" fontId="2" fillId="14" borderId="1" xfId="3" applyFont="1" applyFill="1" applyBorder="1" applyAlignment="1">
      <alignment horizontal="center" vertical="center"/>
    </xf>
    <xf numFmtId="0" fontId="3" fillId="8" borderId="4" xfId="0" applyFont="1" applyFill="1" applyBorder="1" applyAlignment="1">
      <alignment horizontal="center" vertical="center" wrapText="1"/>
    </xf>
    <xf numFmtId="0" fontId="3" fillId="9" borderId="6" xfId="0" applyFont="1" applyFill="1" applyBorder="1" applyAlignment="1">
      <alignment horizontal="center"/>
    </xf>
    <xf numFmtId="0" fontId="2" fillId="0" borderId="5" xfId="0" applyFont="1" applyBorder="1" applyAlignment="1">
      <alignment horizontal="center" vertical="center" readingOrder="2"/>
    </xf>
    <xf numFmtId="0" fontId="2" fillId="14" borderId="6" xfId="0" applyFont="1" applyFill="1" applyBorder="1" applyAlignment="1">
      <alignment horizontal="center" vertical="center"/>
    </xf>
    <xf numFmtId="0" fontId="2" fillId="0" borderId="12" xfId="0" applyFont="1" applyBorder="1" applyAlignment="1">
      <alignment horizontal="center" vertical="center" readingOrder="2"/>
    </xf>
    <xf numFmtId="164" fontId="2" fillId="0" borderId="45" xfId="2" applyNumberFormat="1" applyFont="1" applyBorder="1" applyAlignment="1">
      <alignment horizontal="center" vertical="center"/>
    </xf>
    <xf numFmtId="9" fontId="2" fillId="14" borderId="45" xfId="3" applyFont="1" applyFill="1" applyBorder="1" applyAlignment="1">
      <alignment horizontal="center" vertical="center"/>
    </xf>
    <xf numFmtId="0" fontId="2" fillId="14" borderId="14" xfId="0" applyFont="1" applyFill="1" applyBorder="1" applyAlignment="1">
      <alignment horizontal="center" vertical="center"/>
    </xf>
    <xf numFmtId="0" fontId="2" fillId="0" borderId="0" xfId="0" applyFont="1"/>
    <xf numFmtId="0" fontId="3" fillId="8" borderId="3" xfId="0" applyFont="1" applyFill="1" applyBorder="1" applyAlignment="1" applyProtection="1">
      <alignment horizontal="center" vertical="center" wrapText="1"/>
      <protection locked="0"/>
    </xf>
    <xf numFmtId="0" fontId="3" fillId="8" borderId="4" xfId="0" applyFont="1" applyFill="1" applyBorder="1" applyAlignment="1" applyProtection="1">
      <alignment horizontal="center" vertical="center" wrapText="1"/>
      <protection locked="0"/>
    </xf>
    <xf numFmtId="0" fontId="2" fillId="0" borderId="5" xfId="0" applyFont="1" applyBorder="1" applyAlignment="1" applyProtection="1">
      <alignment vertical="center"/>
      <protection locked="0"/>
    </xf>
    <xf numFmtId="43" fontId="0" fillId="14" borderId="6" xfId="2" applyFont="1" applyFill="1" applyBorder="1" applyAlignment="1" applyProtection="1">
      <alignment horizontal="center" vertical="center"/>
      <protection locked="0"/>
    </xf>
    <xf numFmtId="0" fontId="2" fillId="0" borderId="12" xfId="0" applyFont="1" applyBorder="1"/>
    <xf numFmtId="0" fontId="2" fillId="0" borderId="50" xfId="0" applyFont="1" applyBorder="1" applyProtection="1">
      <protection locked="0"/>
    </xf>
    <xf numFmtId="0" fontId="2" fillId="0" borderId="5" xfId="0" applyFont="1" applyBorder="1" applyProtection="1">
      <protection locked="0"/>
    </xf>
    <xf numFmtId="0" fontId="2" fillId="0" borderId="12" xfId="0" applyFont="1" applyBorder="1" applyAlignment="1" applyProtection="1">
      <alignment wrapText="1"/>
      <protection locked="0"/>
    </xf>
    <xf numFmtId="0" fontId="3" fillId="8" borderId="15" xfId="0" applyFont="1" applyFill="1" applyBorder="1" applyAlignment="1" applyProtection="1">
      <alignment horizontal="center" vertical="center" wrapText="1"/>
      <protection locked="0"/>
    </xf>
    <xf numFmtId="9" fontId="2" fillId="14" borderId="6" xfId="0" applyNumberFormat="1" applyFont="1" applyFill="1" applyBorder="1" applyAlignment="1" applyProtection="1">
      <alignment horizontal="center"/>
      <protection locked="0"/>
    </xf>
    <xf numFmtId="9" fontId="2" fillId="14" borderId="14" xfId="0" applyNumberFormat="1" applyFont="1" applyFill="1" applyBorder="1" applyAlignment="1" applyProtection="1">
      <alignment horizontal="center"/>
      <protection locked="0"/>
    </xf>
    <xf numFmtId="9" fontId="0" fillId="14" borderId="36" xfId="0" applyNumberFormat="1" applyFill="1" applyBorder="1" applyAlignment="1" applyProtection="1">
      <alignment horizontal="center"/>
      <protection locked="0"/>
    </xf>
    <xf numFmtId="9" fontId="0" fillId="14" borderId="6" xfId="0" applyNumberFormat="1" applyFill="1" applyBorder="1" applyAlignment="1" applyProtection="1">
      <alignment horizontal="center"/>
      <protection locked="0"/>
    </xf>
    <xf numFmtId="0" fontId="2" fillId="0" borderId="12" xfId="0" applyFont="1" applyBorder="1" applyProtection="1">
      <protection locked="0"/>
    </xf>
    <xf numFmtId="9" fontId="0" fillId="14" borderId="14" xfId="0" applyNumberFormat="1" applyFill="1" applyBorder="1" applyAlignment="1" applyProtection="1">
      <alignment horizontal="center"/>
      <protection locked="0"/>
    </xf>
    <xf numFmtId="0" fontId="2" fillId="0" borderId="6" xfId="0" applyFont="1" applyBorder="1" applyProtection="1">
      <protection locked="0"/>
    </xf>
    <xf numFmtId="0" fontId="2" fillId="0" borderId="14" xfId="0" applyFont="1" applyBorder="1" applyProtection="1">
      <protection locked="0"/>
    </xf>
    <xf numFmtId="3" fontId="0" fillId="14" borderId="45" xfId="0" applyNumberFormat="1" applyFill="1" applyBorder="1" applyAlignment="1" applyProtection="1">
      <alignment horizontal="center"/>
      <protection locked="0"/>
    </xf>
    <xf numFmtId="0" fontId="2" fillId="18" borderId="0" xfId="0" applyFont="1" applyFill="1" applyAlignment="1">
      <alignment horizontal="center" vertical="center" readingOrder="2"/>
    </xf>
    <xf numFmtId="164" fontId="2" fillId="18" borderId="0" xfId="2" applyNumberFormat="1" applyFont="1" applyFill="1" applyAlignment="1">
      <alignment horizontal="center" vertical="center"/>
    </xf>
    <xf numFmtId="0" fontId="2" fillId="18" borderId="0" xfId="0" applyFont="1" applyFill="1" applyAlignment="1">
      <alignment horizontal="center" vertical="center"/>
    </xf>
    <xf numFmtId="0" fontId="2" fillId="18" borderId="0" xfId="0" applyFont="1" applyFill="1"/>
    <xf numFmtId="0" fontId="2" fillId="18" borderId="0" xfId="0" applyFont="1" applyFill="1" applyAlignment="1">
      <alignment readingOrder="2"/>
    </xf>
    <xf numFmtId="0" fontId="2" fillId="18" borderId="1" xfId="0" applyFont="1" applyFill="1" applyBorder="1" applyAlignment="1">
      <alignment horizontal="center" vertical="center"/>
    </xf>
    <xf numFmtId="0" fontId="2" fillId="18" borderId="45" xfId="0" applyFont="1" applyFill="1" applyBorder="1" applyAlignment="1">
      <alignment horizontal="center" vertical="center"/>
    </xf>
    <xf numFmtId="164" fontId="2" fillId="18" borderId="1" xfId="2" applyNumberFormat="1" applyFont="1" applyFill="1" applyBorder="1" applyAlignment="1">
      <alignment horizontal="center" vertical="center"/>
    </xf>
    <xf numFmtId="164" fontId="2" fillId="18" borderId="45" xfId="2" applyNumberFormat="1" applyFont="1" applyFill="1" applyBorder="1" applyAlignment="1">
      <alignment horizontal="center" vertical="center"/>
    </xf>
    <xf numFmtId="0" fontId="2" fillId="18" borderId="0" xfId="0" applyFont="1" applyFill="1" applyAlignment="1">
      <alignment horizontal="center" vertical="center" wrapText="1"/>
    </xf>
    <xf numFmtId="0" fontId="2" fillId="18" borderId="0" xfId="0" applyFont="1" applyFill="1" applyAlignment="1">
      <alignment vertical="center" wrapText="1"/>
    </xf>
    <xf numFmtId="0" fontId="3" fillId="18" borderId="15" xfId="0" applyFont="1" applyFill="1" applyBorder="1" applyAlignment="1">
      <alignment horizontal="center" vertical="center" wrapText="1"/>
    </xf>
    <xf numFmtId="0" fontId="3" fillId="18" borderId="1" xfId="0" applyFont="1" applyFill="1" applyBorder="1"/>
    <xf numFmtId="0" fontId="2" fillId="18" borderId="15" xfId="0" applyFont="1" applyFill="1" applyBorder="1" applyAlignment="1">
      <alignment horizontal="center" vertical="center" wrapText="1"/>
    </xf>
    <xf numFmtId="0" fontId="6" fillId="7" borderId="12" xfId="0" applyFont="1" applyFill="1" applyBorder="1" applyAlignment="1">
      <alignment horizontal="center" vertical="center" wrapText="1"/>
    </xf>
    <xf numFmtId="164" fontId="6" fillId="7" borderId="45" xfId="0" applyNumberFormat="1" applyFont="1" applyFill="1" applyBorder="1" applyAlignment="1">
      <alignment horizontal="right" vertical="center" wrapText="1" indent="1"/>
    </xf>
    <xf numFmtId="164" fontId="6" fillId="7" borderId="1" xfId="2" applyNumberFormat="1" applyFont="1" applyFill="1" applyBorder="1" applyAlignment="1">
      <alignment horizontal="center" vertical="center" wrapText="1"/>
    </xf>
    <xf numFmtId="0" fontId="6" fillId="7" borderId="45"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5" borderId="12" xfId="0" applyFont="1" applyFill="1" applyBorder="1" applyAlignment="1">
      <alignment horizontal="center" vertical="center" wrapText="1"/>
    </xf>
    <xf numFmtId="0" fontId="2" fillId="7" borderId="0" xfId="0" applyFont="1" applyFill="1"/>
    <xf numFmtId="0" fontId="2" fillId="7" borderId="0" xfId="0" applyFont="1" applyFill="1" applyAlignment="1">
      <alignment horizontal="right"/>
    </xf>
    <xf numFmtId="0" fontId="2" fillId="2" borderId="10" xfId="1" applyFont="1" applyFill="1" applyBorder="1"/>
    <xf numFmtId="0" fontId="2" fillId="0" borderId="11" xfId="0" applyFont="1" applyBorder="1"/>
    <xf numFmtId="0" fontId="2" fillId="0" borderId="17" xfId="0" applyFont="1" applyBorder="1"/>
    <xf numFmtId="0" fontId="2" fillId="0" borderId="19" xfId="0" applyFont="1" applyBorder="1"/>
    <xf numFmtId="0" fontId="2" fillId="0" borderId="20" xfId="0" applyFont="1" applyBorder="1"/>
    <xf numFmtId="0" fontId="13" fillId="8" borderId="3" xfId="0" applyFont="1" applyFill="1" applyBorder="1" applyAlignment="1">
      <alignment horizontal="center" vertical="center" wrapText="1"/>
    </xf>
    <xf numFmtId="0" fontId="2" fillId="2" borderId="9" xfId="0" applyFont="1" applyFill="1" applyBorder="1"/>
    <xf numFmtId="0" fontId="2" fillId="2" borderId="16" xfId="0" applyFont="1" applyFill="1" applyBorder="1"/>
    <xf numFmtId="0" fontId="2" fillId="2" borderId="18" xfId="0" applyFont="1" applyFill="1" applyBorder="1"/>
    <xf numFmtId="0" fontId="3" fillId="8" borderId="3" xfId="0" applyFont="1" applyFill="1" applyBorder="1"/>
    <xf numFmtId="0" fontId="3" fillId="8" borderId="4" xfId="0" applyFont="1" applyFill="1" applyBorder="1"/>
    <xf numFmtId="0" fontId="2" fillId="2" borderId="5" xfId="0" applyFont="1" applyFill="1" applyBorder="1"/>
    <xf numFmtId="0" fontId="2" fillId="2" borderId="12" xfId="0" applyFont="1" applyFill="1" applyBorder="1"/>
    <xf numFmtId="164" fontId="2" fillId="0" borderId="14" xfId="2" applyNumberFormat="1" applyFont="1" applyBorder="1" applyAlignment="1" applyProtection="1">
      <alignment horizontal="center" vertical="center"/>
      <protection locked="0"/>
    </xf>
    <xf numFmtId="0" fontId="8" fillId="12" borderId="1"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right" vertical="center" wrapText="1" indent="1"/>
    </xf>
    <xf numFmtId="0" fontId="8" fillId="12" borderId="5" xfId="0" applyFont="1" applyFill="1" applyBorder="1" applyAlignment="1">
      <alignment horizontal="center" vertical="center"/>
    </xf>
    <xf numFmtId="164" fontId="6" fillId="7" borderId="45" xfId="0" applyNumberFormat="1" applyFont="1" applyFill="1" applyBorder="1" applyAlignment="1">
      <alignment horizontal="right" vertical="center" wrapText="1"/>
    </xf>
    <xf numFmtId="0" fontId="17" fillId="10" borderId="0" xfId="0" applyFont="1" applyFill="1"/>
    <xf numFmtId="0" fontId="17" fillId="2" borderId="0" xfId="0" applyFont="1" applyFill="1"/>
    <xf numFmtId="0" fontId="17" fillId="5" borderId="31" xfId="0" applyFont="1" applyFill="1" applyBorder="1" applyAlignment="1">
      <alignment wrapText="1"/>
    </xf>
    <xf numFmtId="0" fontId="17" fillId="2" borderId="54" xfId="0" applyFont="1" applyFill="1" applyBorder="1"/>
    <xf numFmtId="0" fontId="17" fillId="2" borderId="55" xfId="0" applyFont="1" applyFill="1" applyBorder="1"/>
    <xf numFmtId="0" fontId="17" fillId="2" borderId="56" xfId="0" applyFont="1" applyFill="1" applyBorder="1"/>
    <xf numFmtId="0" fontId="17" fillId="2" borderId="57" xfId="0" applyFont="1" applyFill="1" applyBorder="1"/>
    <xf numFmtId="0" fontId="17" fillId="2" borderId="58" xfId="0" applyFont="1" applyFill="1" applyBorder="1"/>
    <xf numFmtId="0" fontId="17" fillId="2" borderId="59" xfId="0" applyFont="1" applyFill="1" applyBorder="1"/>
    <xf numFmtId="0" fontId="17" fillId="2" borderId="60" xfId="0" applyFont="1" applyFill="1" applyBorder="1"/>
    <xf numFmtId="0" fontId="17" fillId="2" borderId="61" xfId="0" applyFont="1" applyFill="1" applyBorder="1"/>
    <xf numFmtId="0" fontId="17" fillId="2" borderId="0" xfId="0" applyFont="1" applyFill="1" applyAlignment="1">
      <alignment wrapText="1"/>
    </xf>
    <xf numFmtId="0" fontId="3" fillId="17" borderId="31" xfId="0" applyFont="1" applyFill="1" applyBorder="1" applyAlignment="1">
      <alignment wrapText="1"/>
    </xf>
    <xf numFmtId="4" fontId="17" fillId="2" borderId="31" xfId="2" applyNumberFormat="1" applyFont="1" applyFill="1" applyBorder="1" applyAlignment="1">
      <alignment horizontal="center" vertical="center"/>
    </xf>
    <xf numFmtId="4" fontId="17" fillId="2" borderId="0" xfId="2" applyNumberFormat="1" applyFont="1" applyFill="1" applyBorder="1" applyAlignment="1">
      <alignment horizontal="center" vertical="center"/>
    </xf>
    <xf numFmtId="4" fontId="17" fillId="22" borderId="31" xfId="2" applyNumberFormat="1" applyFont="1" applyFill="1" applyBorder="1" applyAlignment="1">
      <alignment horizontal="center" vertical="center"/>
    </xf>
    <xf numFmtId="0" fontId="9" fillId="2" borderId="62" xfId="0" applyFont="1" applyFill="1" applyBorder="1" applyAlignment="1">
      <alignment horizontal="center" vertical="center" wrapText="1" readingOrder="2"/>
    </xf>
    <xf numFmtId="0" fontId="5" fillId="8" borderId="37" xfId="0" applyFont="1" applyFill="1" applyBorder="1" applyAlignment="1">
      <alignment horizontal="center" vertical="center"/>
    </xf>
    <xf numFmtId="0" fontId="5" fillId="8" borderId="38" xfId="0" applyFont="1" applyFill="1" applyBorder="1" applyAlignment="1">
      <alignment horizontal="center" vertical="center"/>
    </xf>
    <xf numFmtId="164" fontId="0" fillId="14" borderId="14" xfId="2" applyNumberFormat="1" applyFont="1" applyFill="1" applyBorder="1" applyAlignment="1" applyProtection="1">
      <alignment horizontal="center" vertical="center"/>
      <protection locked="0"/>
    </xf>
    <xf numFmtId="1" fontId="0" fillId="10" borderId="0" xfId="0" applyNumberFormat="1" applyFill="1"/>
    <xf numFmtId="166" fontId="0" fillId="10" borderId="0" xfId="0" applyNumberFormat="1" applyFill="1"/>
    <xf numFmtId="1" fontId="0" fillId="10" borderId="0" xfId="3" applyNumberFormat="1" applyFont="1" applyFill="1"/>
    <xf numFmtId="0" fontId="15" fillId="2" borderId="0" xfId="0" applyFont="1" applyFill="1" applyAlignment="1">
      <alignment horizontal="right" vertical="center" wrapText="1"/>
    </xf>
    <xf numFmtId="0" fontId="16" fillId="2" borderId="0" xfId="0" applyFont="1" applyFill="1" applyAlignment="1">
      <alignment horizontal="right" vertical="center" wrapText="1"/>
    </xf>
    <xf numFmtId="0" fontId="17" fillId="2" borderId="31" xfId="0" applyFont="1" applyFill="1" applyBorder="1" applyProtection="1">
      <protection locked="0"/>
    </xf>
    <xf numFmtId="0" fontId="2" fillId="2" borderId="6"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2" fillId="2" borderId="31" xfId="0" applyFont="1" applyFill="1" applyBorder="1" applyProtection="1">
      <protection locked="0"/>
    </xf>
    <xf numFmtId="0" fontId="2" fillId="2" borderId="32" xfId="0" applyFont="1" applyFill="1" applyBorder="1" applyProtection="1">
      <protection locked="0"/>
    </xf>
    <xf numFmtId="164" fontId="2" fillId="2" borderId="31" xfId="2" applyNumberFormat="1" applyFont="1" applyFill="1" applyBorder="1" applyProtection="1">
      <protection locked="0"/>
    </xf>
    <xf numFmtId="9" fontId="2" fillId="2" borderId="31" xfId="2" applyNumberFormat="1" applyFont="1" applyFill="1" applyBorder="1" applyProtection="1">
      <protection locked="0"/>
    </xf>
    <xf numFmtId="0" fontId="2" fillId="2" borderId="1" xfId="0" applyFont="1" applyFill="1" applyBorder="1" applyAlignment="1" applyProtection="1">
      <alignment horizontal="center" vertical="center"/>
      <protection locked="0"/>
    </xf>
    <xf numFmtId="164" fontId="2" fillId="0" borderId="31" xfId="2" applyNumberFormat="1" applyFont="1" applyFill="1" applyBorder="1" applyProtection="1">
      <protection locked="0"/>
    </xf>
    <xf numFmtId="0" fontId="2" fillId="2" borderId="34" xfId="0" applyFont="1" applyFill="1" applyBorder="1" applyProtection="1">
      <protection locked="0"/>
    </xf>
    <xf numFmtId="0" fontId="2" fillId="2" borderId="35" xfId="0" applyFont="1" applyFill="1" applyBorder="1" applyProtection="1">
      <protection locked="0"/>
    </xf>
    <xf numFmtId="0" fontId="11" fillId="2" borderId="1" xfId="0" applyFont="1" applyFill="1" applyBorder="1" applyAlignment="1" applyProtection="1">
      <alignment horizontal="center" vertical="center" wrapText="1"/>
      <protection locked="0"/>
    </xf>
    <xf numFmtId="0" fontId="18" fillId="2" borderId="0" xfId="0" applyFont="1" applyFill="1" applyAlignment="1">
      <alignment horizontal="center"/>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5" fillId="8" borderId="6" xfId="0" applyFont="1" applyFill="1" applyBorder="1" applyAlignment="1">
      <alignment horizontal="center" vertical="center"/>
    </xf>
    <xf numFmtId="0" fontId="7" fillId="12" borderId="1" xfId="0" applyFont="1" applyFill="1" applyBorder="1" applyAlignment="1">
      <alignment horizontal="center" vertical="center"/>
    </xf>
    <xf numFmtId="0" fontId="5" fillId="8" borderId="1" xfId="0" applyFont="1" applyFill="1" applyBorder="1" applyAlignment="1">
      <alignment horizontal="center" vertical="center"/>
    </xf>
    <xf numFmtId="0" fontId="6" fillId="2" borderId="5"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4" fillId="4" borderId="5" xfId="0" applyFont="1" applyFill="1" applyBorder="1" applyAlignment="1">
      <alignment horizontal="center" vertical="center"/>
    </xf>
    <xf numFmtId="0" fontId="5" fillId="4" borderId="1" xfId="0"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1" xfId="0" applyFont="1" applyFill="1" applyBorder="1" applyAlignment="1">
      <alignment horizontal="right" vertical="center" wrapText="1" indent="1"/>
    </xf>
    <xf numFmtId="0" fontId="6" fillId="7" borderId="1"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45" xfId="0" applyFont="1" applyFill="1" applyBorder="1" applyAlignment="1">
      <alignment horizontal="right" vertical="center" wrapText="1" indent="1"/>
    </xf>
    <xf numFmtId="0" fontId="6" fillId="7" borderId="14" xfId="0" applyFont="1" applyFill="1" applyBorder="1" applyAlignment="1">
      <alignment horizontal="center" vertical="center" wrapText="1"/>
    </xf>
    <xf numFmtId="0" fontId="2" fillId="0" borderId="6" xfId="0" applyFont="1" applyBorder="1" applyAlignment="1" applyProtection="1">
      <alignment wrapText="1"/>
      <protection locked="0"/>
    </xf>
    <xf numFmtId="0" fontId="2" fillId="0" borderId="14" xfId="0" applyFont="1" applyBorder="1" applyAlignment="1" applyProtection="1">
      <alignment wrapText="1"/>
      <protection locked="0"/>
    </xf>
    <xf numFmtId="0" fontId="2" fillId="10" borderId="0" xfId="0" applyFont="1" applyFill="1" applyAlignment="1">
      <alignment wrapText="1"/>
    </xf>
    <xf numFmtId="0" fontId="3" fillId="8" borderId="27" xfId="0" applyFont="1" applyFill="1" applyBorder="1" applyAlignment="1">
      <alignment horizontal="center"/>
    </xf>
    <xf numFmtId="0" fontId="3" fillId="8" borderId="28" xfId="0" applyFont="1" applyFill="1" applyBorder="1" applyAlignment="1">
      <alignment wrapText="1"/>
    </xf>
    <xf numFmtId="0" fontId="3" fillId="8" borderId="28" xfId="0" applyFont="1" applyFill="1" applyBorder="1" applyAlignment="1">
      <alignment horizontal="center"/>
    </xf>
    <xf numFmtId="0" fontId="3" fillId="8" borderId="29" xfId="0" applyFont="1" applyFill="1" applyBorder="1" applyAlignment="1">
      <alignment horizontal="center"/>
    </xf>
    <xf numFmtId="0" fontId="2" fillId="5" borderId="30" xfId="0" applyFont="1" applyFill="1" applyBorder="1" applyAlignment="1">
      <alignment horizontal="center" vertical="center"/>
    </xf>
    <xf numFmtId="0" fontId="2" fillId="5" borderId="31" xfId="0" applyFont="1" applyFill="1" applyBorder="1" applyAlignment="1">
      <alignment wrapText="1"/>
    </xf>
    <xf numFmtId="0" fontId="2" fillId="5" borderId="39" xfId="0" applyFont="1" applyFill="1" applyBorder="1" applyAlignment="1">
      <alignment horizontal="center" vertical="center"/>
    </xf>
    <xf numFmtId="0" fontId="2" fillId="5" borderId="2" xfId="0" applyFont="1" applyFill="1" applyBorder="1" applyAlignment="1">
      <alignment horizontal="center" vertical="center" wrapText="1"/>
    </xf>
    <xf numFmtId="164" fontId="2" fillId="7" borderId="31" xfId="2" applyNumberFormat="1" applyFont="1" applyFill="1" applyBorder="1" applyProtection="1"/>
    <xf numFmtId="0" fontId="2" fillId="5" borderId="40" xfId="0" applyFont="1" applyFill="1" applyBorder="1" applyAlignment="1">
      <alignment horizontal="center" vertical="center"/>
    </xf>
    <xf numFmtId="0" fontId="2" fillId="5" borderId="13" xfId="0" applyFont="1" applyFill="1" applyBorder="1" applyAlignment="1">
      <alignment horizontal="center" vertical="center" wrapText="1"/>
    </xf>
    <xf numFmtId="9" fontId="2" fillId="7" borderId="14" xfId="0" applyNumberFormat="1" applyFont="1" applyFill="1" applyBorder="1" applyAlignment="1">
      <alignment horizontal="center" vertical="center"/>
    </xf>
    <xf numFmtId="0" fontId="2" fillId="5" borderId="33" xfId="0" applyFont="1" applyFill="1" applyBorder="1" applyAlignment="1">
      <alignment horizontal="center" vertical="center"/>
    </xf>
    <xf numFmtId="0" fontId="2" fillId="5" borderId="34" xfId="0" applyFont="1" applyFill="1" applyBorder="1" applyAlignment="1">
      <alignment wrapText="1"/>
    </xf>
    <xf numFmtId="0" fontId="3" fillId="8" borderId="3" xfId="0" applyFont="1" applyFill="1" applyBorder="1" applyAlignment="1">
      <alignment horizontal="center" vertical="center" wrapText="1"/>
    </xf>
    <xf numFmtId="0" fontId="3" fillId="8" borderId="5"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6"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5" borderId="45" xfId="0" applyFont="1" applyFill="1" applyBorder="1" applyAlignment="1">
      <alignment horizontal="center" vertical="center" wrapText="1"/>
    </xf>
    <xf numFmtId="0" fontId="2" fillId="10" borderId="0" xfId="0" applyFont="1" applyFill="1" applyProtection="1">
      <protection locked="0"/>
    </xf>
    <xf numFmtId="0" fontId="6" fillId="7" borderId="6" xfId="0" applyFont="1" applyFill="1" applyBorder="1" applyAlignment="1">
      <alignment horizontal="right" vertical="center" wrapText="1" indent="1"/>
    </xf>
    <xf numFmtId="164" fontId="6" fillId="7" borderId="1" xfId="2" applyNumberFormat="1" applyFont="1" applyFill="1" applyBorder="1" applyAlignment="1" applyProtection="1">
      <alignment horizontal="center" vertical="center" wrapText="1"/>
    </xf>
    <xf numFmtId="0" fontId="6" fillId="7" borderId="14" xfId="0" applyFont="1" applyFill="1" applyBorder="1" applyAlignment="1">
      <alignment horizontal="right" vertical="center" wrapText="1" indent="1"/>
    </xf>
    <xf numFmtId="0" fontId="6" fillId="7" borderId="12" xfId="0" applyFont="1" applyFill="1" applyBorder="1" applyAlignment="1">
      <alignment horizontal="right" vertical="center" wrapText="1" indent="1"/>
    </xf>
    <xf numFmtId="0" fontId="2" fillId="0" borderId="14" xfId="0" applyFont="1" applyBorder="1" applyAlignment="1">
      <alignment wrapText="1"/>
    </xf>
    <xf numFmtId="0" fontId="6" fillId="2" borderId="5" xfId="0" applyFont="1" applyFill="1" applyBorder="1" applyAlignment="1" applyProtection="1">
      <alignment horizontal="right" vertical="center" wrapText="1" indent="1"/>
      <protection locked="0"/>
    </xf>
    <xf numFmtId="0" fontId="6" fillId="2" borderId="1" xfId="0" applyFont="1" applyFill="1" applyBorder="1" applyAlignment="1" applyProtection="1">
      <alignment horizontal="right" vertical="center" wrapText="1" indent="1"/>
      <protection locked="0"/>
    </xf>
    <xf numFmtId="0" fontId="2" fillId="18" borderId="0" xfId="0" applyFont="1" applyFill="1" applyAlignment="1">
      <alignment wrapText="1"/>
    </xf>
    <xf numFmtId="9" fontId="6" fillId="7" borderId="45" xfId="0" applyNumberFormat="1" applyFont="1" applyFill="1" applyBorder="1" applyAlignment="1">
      <alignment horizontal="center" vertical="center" wrapText="1"/>
    </xf>
    <xf numFmtId="43" fontId="6" fillId="7" borderId="45" xfId="2" applyFont="1" applyFill="1" applyBorder="1" applyAlignment="1" applyProtection="1">
      <alignment horizontal="right" vertical="center" wrapText="1" indent="1"/>
    </xf>
    <xf numFmtId="43" fontId="6" fillId="7" borderId="45" xfId="2" applyFont="1" applyFill="1" applyBorder="1" applyAlignment="1" applyProtection="1">
      <alignment horizontal="center" vertical="center" wrapText="1"/>
    </xf>
    <xf numFmtId="10" fontId="6" fillId="2" borderId="45" xfId="0" applyNumberFormat="1" applyFont="1" applyFill="1" applyBorder="1" applyAlignment="1" applyProtection="1">
      <alignment horizontal="center" vertical="center" wrapText="1"/>
      <protection locked="0"/>
    </xf>
    <xf numFmtId="0" fontId="6" fillId="2" borderId="14" xfId="0" applyFont="1" applyFill="1" applyBorder="1" applyAlignment="1" applyProtection="1">
      <alignment horizontal="right" vertical="center" wrapText="1" indent="1"/>
      <protection locked="0"/>
    </xf>
    <xf numFmtId="0" fontId="4" fillId="10" borderId="0" xfId="0" applyFont="1" applyFill="1" applyAlignment="1">
      <alignment horizontal="center" vertical="center"/>
    </xf>
    <xf numFmtId="0" fontId="5" fillId="8" borderId="42" xfId="0" applyFont="1" applyFill="1" applyBorder="1" applyAlignment="1">
      <alignment horizontal="center" vertical="center"/>
    </xf>
    <xf numFmtId="0" fontId="6" fillId="5" borderId="5" xfId="0" applyFont="1" applyFill="1" applyBorder="1" applyAlignment="1">
      <alignment horizontal="center" vertical="center" wrapText="1"/>
    </xf>
    <xf numFmtId="164" fontId="6" fillId="7" borderId="1" xfId="2" applyNumberFormat="1" applyFont="1" applyFill="1" applyBorder="1" applyAlignment="1" applyProtection="1">
      <alignment horizontal="right" vertical="center" wrapText="1" indent="1"/>
    </xf>
    <xf numFmtId="0" fontId="6" fillId="10" borderId="0" xfId="0" applyFont="1" applyFill="1" applyAlignment="1">
      <alignment horizontal="right" vertical="center" wrapText="1" indent="1"/>
    </xf>
    <xf numFmtId="0" fontId="6" fillId="3" borderId="5" xfId="0" applyFont="1" applyFill="1" applyBorder="1" applyAlignment="1">
      <alignment horizontal="center" vertical="center" wrapText="1"/>
    </xf>
    <xf numFmtId="0" fontId="2" fillId="7" borderId="14" xfId="0" applyFont="1" applyFill="1" applyBorder="1" applyAlignment="1">
      <alignment wrapText="1"/>
    </xf>
    <xf numFmtId="0" fontId="6" fillId="5" borderId="1" xfId="0" applyFont="1" applyFill="1" applyBorder="1" applyAlignment="1" applyProtection="1">
      <alignment horizontal="right" vertical="center" wrapText="1" indent="1"/>
      <protection locked="0"/>
    </xf>
    <xf numFmtId="43" fontId="6" fillId="2" borderId="1" xfId="2" applyFont="1" applyFill="1" applyBorder="1" applyAlignment="1" applyProtection="1">
      <alignment horizontal="right" vertical="center" wrapText="1" indent="1"/>
      <protection locked="0"/>
    </xf>
    <xf numFmtId="0" fontId="6" fillId="24" borderId="1" xfId="0" applyFont="1" applyFill="1" applyBorder="1" applyAlignment="1" applyProtection="1">
      <alignment horizontal="right" vertical="center" wrapText="1" indent="1"/>
      <protection locked="0"/>
    </xf>
    <xf numFmtId="0" fontId="6" fillId="2" borderId="6" xfId="0" applyFont="1" applyFill="1" applyBorder="1" applyAlignment="1" applyProtection="1">
      <alignment horizontal="right" vertical="center" wrapText="1" indent="1"/>
      <protection locked="0"/>
    </xf>
    <xf numFmtId="0" fontId="6" fillId="3" borderId="1" xfId="0" applyFont="1" applyFill="1" applyBorder="1" applyAlignment="1" applyProtection="1">
      <alignment horizontal="right" vertical="center" wrapText="1" indent="1"/>
      <protection locked="0"/>
    </xf>
    <xf numFmtId="0" fontId="2" fillId="2" borderId="6" xfId="0" applyFont="1" applyFill="1" applyBorder="1" applyAlignment="1" applyProtection="1">
      <alignment wrapText="1"/>
      <protection locked="0"/>
    </xf>
    <xf numFmtId="0" fontId="4" fillId="8" borderId="46" xfId="0" applyFont="1" applyFill="1" applyBorder="1" applyAlignment="1">
      <alignment horizontal="center" vertical="center"/>
    </xf>
    <xf numFmtId="0" fontId="5" fillId="8" borderId="41" xfId="0" applyFont="1" applyFill="1" applyBorder="1" applyAlignment="1">
      <alignment horizontal="center" vertical="center"/>
    </xf>
    <xf numFmtId="0" fontId="7" fillId="12" borderId="46" xfId="0" applyFont="1" applyFill="1" applyBorder="1" applyAlignment="1">
      <alignment horizontal="center" vertical="center"/>
    </xf>
    <xf numFmtId="0" fontId="8" fillId="12" borderId="41" xfId="0" applyFont="1" applyFill="1" applyBorder="1" applyAlignment="1">
      <alignment horizontal="center" vertical="center"/>
    </xf>
    <xf numFmtId="0" fontId="8" fillId="12" borderId="42" xfId="0" applyFont="1" applyFill="1" applyBorder="1" applyAlignment="1">
      <alignment horizontal="center" vertical="center"/>
    </xf>
    <xf numFmtId="0" fontId="4" fillId="21" borderId="46" xfId="0" applyFont="1" applyFill="1" applyBorder="1" applyAlignment="1">
      <alignment horizontal="center" vertical="center"/>
    </xf>
    <xf numFmtId="0" fontId="5" fillId="21" borderId="41" xfId="0" applyFont="1" applyFill="1" applyBorder="1" applyAlignment="1">
      <alignment horizontal="center" vertical="center"/>
    </xf>
    <xf numFmtId="0" fontId="5" fillId="21" borderId="42" xfId="0" applyFont="1" applyFill="1" applyBorder="1" applyAlignment="1">
      <alignment horizontal="center" vertical="center"/>
    </xf>
    <xf numFmtId="0" fontId="13" fillId="8" borderId="46" xfId="0" applyFont="1" applyFill="1" applyBorder="1" applyAlignment="1">
      <alignment horizontal="center" vertical="center" wrapText="1"/>
    </xf>
    <xf numFmtId="0" fontId="6" fillId="12" borderId="46" xfId="0" applyFont="1" applyFill="1" applyBorder="1" applyAlignment="1">
      <alignment horizontal="center" vertical="center" wrapText="1"/>
    </xf>
    <xf numFmtId="0" fontId="13" fillId="21" borderId="46"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7" borderId="43" xfId="0" applyFont="1" applyFill="1" applyBorder="1" applyAlignment="1">
      <alignment horizontal="right" vertical="center" wrapText="1" indent="1"/>
    </xf>
    <xf numFmtId="0" fontId="6" fillId="7" borderId="44" xfId="0" applyFont="1" applyFill="1" applyBorder="1" applyAlignment="1">
      <alignment horizontal="right" vertical="center" wrapText="1" indent="1"/>
    </xf>
    <xf numFmtId="0" fontId="6" fillId="2" borderId="41" xfId="0" applyFont="1" applyFill="1" applyBorder="1" applyAlignment="1" applyProtection="1">
      <alignment horizontal="right" vertical="center" wrapText="1" indent="1"/>
      <protection locked="0"/>
    </xf>
    <xf numFmtId="164" fontId="6" fillId="2" borderId="42" xfId="2" applyNumberFormat="1" applyFont="1" applyFill="1" applyBorder="1" applyAlignment="1" applyProtection="1">
      <alignment horizontal="right" vertical="center" wrapText="1" indent="1"/>
      <protection locked="0"/>
    </xf>
    <xf numFmtId="0" fontId="22" fillId="0" borderId="0" xfId="4" applyFont="1" applyAlignment="1">
      <alignment horizontal="center" vertical="center"/>
    </xf>
    <xf numFmtId="0" fontId="22" fillId="2" borderId="0" xfId="4" applyFont="1" applyFill="1" applyAlignment="1">
      <alignment horizontal="center" vertical="center"/>
    </xf>
    <xf numFmtId="0" fontId="23" fillId="2" borderId="0" xfId="4" applyFont="1" applyFill="1" applyAlignment="1">
      <alignment vertical="center" wrapText="1"/>
    </xf>
    <xf numFmtId="0" fontId="22" fillId="2" borderId="0" xfId="4" applyFont="1" applyFill="1" applyAlignment="1">
      <alignment horizontal="center" vertical="center" wrapText="1"/>
    </xf>
    <xf numFmtId="0" fontId="25" fillId="2" borderId="0" xfId="4" applyFont="1" applyFill="1" applyAlignment="1">
      <alignment horizontal="center" vertical="center"/>
    </xf>
    <xf numFmtId="0" fontId="5" fillId="8" borderId="21"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23" xfId="0" applyFont="1" applyFill="1" applyBorder="1" applyAlignment="1">
      <alignment horizontal="center" vertical="center"/>
    </xf>
    <xf numFmtId="0" fontId="5" fillId="8" borderId="37" xfId="0" applyFont="1" applyFill="1" applyBorder="1" applyAlignment="1">
      <alignment horizontal="center" vertical="center"/>
    </xf>
    <xf numFmtId="0" fontId="5" fillId="8" borderId="38" xfId="0" applyFont="1" applyFill="1" applyBorder="1" applyAlignment="1">
      <alignment horizontal="center" vertical="center"/>
    </xf>
    <xf numFmtId="0" fontId="3" fillId="8" borderId="51" xfId="0" applyFont="1" applyFill="1" applyBorder="1" applyAlignment="1">
      <alignment horizontal="center" vertical="center" wrapText="1" readingOrder="2"/>
    </xf>
    <xf numFmtId="0" fontId="3" fillId="8" borderId="50" xfId="0" applyFont="1" applyFill="1" applyBorder="1" applyAlignment="1">
      <alignment horizontal="center" vertical="center" wrapText="1" readingOrder="2"/>
    </xf>
    <xf numFmtId="0" fontId="3" fillId="8" borderId="52"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48" xfId="0" applyFont="1" applyFill="1" applyBorder="1" applyAlignment="1" applyProtection="1">
      <alignment horizontal="center" vertical="center" wrapText="1"/>
      <protection locked="0"/>
    </xf>
    <xf numFmtId="0" fontId="3" fillId="8" borderId="49" xfId="0" applyFont="1" applyFill="1" applyBorder="1" applyAlignment="1" applyProtection="1">
      <alignment horizontal="center" vertical="center" wrapText="1"/>
      <protection locked="0"/>
    </xf>
    <xf numFmtId="0" fontId="23" fillId="2" borderId="0" xfId="4" applyFont="1" applyFill="1" applyAlignment="1">
      <alignment horizontal="right" vertical="center" wrapText="1"/>
    </xf>
    <xf numFmtId="0" fontId="24" fillId="2" borderId="0" xfId="4" applyFont="1" applyFill="1" applyAlignment="1">
      <alignment horizontal="right" vertical="center" wrapText="1"/>
    </xf>
    <xf numFmtId="0" fontId="21" fillId="8" borderId="0" xfId="0" applyFont="1" applyFill="1" applyAlignment="1">
      <alignment horizontal="center"/>
    </xf>
    <xf numFmtId="0" fontId="20" fillId="8" borderId="0" xfId="0" applyFont="1" applyFill="1" applyAlignment="1">
      <alignment horizontal="center"/>
    </xf>
    <xf numFmtId="0" fontId="18" fillId="2" borderId="0" xfId="0" applyFont="1" applyFill="1" applyAlignment="1">
      <alignment horizontal="center"/>
    </xf>
    <xf numFmtId="0" fontId="26" fillId="2" borderId="57" xfId="0" applyFont="1" applyFill="1" applyBorder="1" applyAlignment="1">
      <alignment horizontal="center" wrapText="1"/>
    </xf>
    <xf numFmtId="0" fontId="26" fillId="2" borderId="0" xfId="0" applyFont="1" applyFill="1" applyAlignment="1">
      <alignment horizontal="center" wrapText="1"/>
    </xf>
    <xf numFmtId="0" fontId="26" fillId="2" borderId="58" xfId="0" applyFont="1" applyFill="1" applyBorder="1" applyAlignment="1">
      <alignment horizontal="center" wrapText="1"/>
    </xf>
    <xf numFmtId="0" fontId="10" fillId="0" borderId="0" xfId="0" applyFont="1" applyAlignment="1">
      <alignment horizontal="right" readingOrder="2"/>
    </xf>
    <xf numFmtId="0" fontId="11" fillId="15" borderId="45" xfId="0" applyFont="1" applyFill="1" applyBorder="1" applyAlignment="1">
      <alignment horizontal="center" vertical="center" wrapText="1" readingOrder="2"/>
    </xf>
    <xf numFmtId="0" fontId="11" fillId="15" borderId="2" xfId="0" applyFont="1" applyFill="1" applyBorder="1" applyAlignment="1">
      <alignment horizontal="center" vertical="center" wrapText="1" readingOrder="2"/>
    </xf>
    <xf numFmtId="0" fontId="11" fillId="15" borderId="65" xfId="0" applyFont="1" applyFill="1" applyBorder="1" applyAlignment="1">
      <alignment horizontal="center" vertical="center" wrapText="1" readingOrder="2"/>
    </xf>
    <xf numFmtId="0" fontId="14" fillId="2" borderId="45" xfId="0" applyFont="1" applyFill="1" applyBorder="1" applyAlignment="1">
      <alignment horizontal="right" vertical="center" wrapText="1" readingOrder="2"/>
    </xf>
    <xf numFmtId="0" fontId="14" fillId="2" borderId="14" xfId="0" applyFont="1" applyFill="1" applyBorder="1" applyAlignment="1">
      <alignment horizontal="right" vertical="center" wrapText="1" readingOrder="2"/>
    </xf>
    <xf numFmtId="0" fontId="14" fillId="2" borderId="2" xfId="0" applyFont="1" applyFill="1" applyBorder="1" applyAlignment="1">
      <alignment horizontal="right" vertical="center" wrapText="1" readingOrder="2"/>
    </xf>
    <xf numFmtId="0" fontId="14" fillId="2" borderId="63" xfId="0" applyFont="1" applyFill="1" applyBorder="1" applyAlignment="1">
      <alignment horizontal="right" vertical="center" wrapText="1" readingOrder="2"/>
    </xf>
    <xf numFmtId="0" fontId="14" fillId="2" borderId="64" xfId="0" applyFont="1" applyFill="1" applyBorder="1" applyAlignment="1">
      <alignment horizontal="right" vertical="center" wrapText="1" readingOrder="2"/>
    </xf>
    <xf numFmtId="0" fontId="11" fillId="15" borderId="1" xfId="0" applyFont="1" applyFill="1" applyBorder="1" applyAlignment="1">
      <alignment horizontal="center" vertical="center" wrapText="1" readingOrder="2"/>
    </xf>
    <xf numFmtId="0" fontId="14" fillId="2" borderId="1" xfId="0" applyFont="1" applyFill="1" applyBorder="1" applyAlignment="1">
      <alignment horizontal="right" vertical="center" wrapText="1" readingOrder="2"/>
    </xf>
    <xf numFmtId="0" fontId="14" fillId="2" borderId="6" xfId="0" applyFont="1" applyFill="1" applyBorder="1" applyAlignment="1">
      <alignment horizontal="right" vertical="center" wrapText="1" readingOrder="2"/>
    </xf>
    <xf numFmtId="0" fontId="4" fillId="2" borderId="10"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5" fillId="2" borderId="0" xfId="0" applyFont="1" applyFill="1" applyAlignment="1">
      <alignment horizontal="right" vertical="center" wrapText="1"/>
    </xf>
    <xf numFmtId="0" fontId="16" fillId="2" borderId="0" xfId="0" applyFont="1" applyFill="1" applyAlignment="1">
      <alignment horizontal="right" vertical="center" wrapText="1"/>
    </xf>
    <xf numFmtId="0" fontId="0" fillId="10" borderId="19" xfId="0" applyFill="1" applyBorder="1" applyAlignment="1">
      <alignment horizontal="center"/>
    </xf>
    <xf numFmtId="0" fontId="0" fillId="10" borderId="0" xfId="0" applyFill="1" applyAlignment="1">
      <alignment horizontal="center"/>
    </xf>
    <xf numFmtId="0" fontId="3" fillId="8" borderId="3"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4"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1" xfId="0" applyFont="1" applyFill="1" applyBorder="1" applyAlignment="1">
      <alignment horizontal="center" vertical="center"/>
    </xf>
    <xf numFmtId="0" fontId="4" fillId="11" borderId="15" xfId="0" applyFont="1" applyFill="1" applyBorder="1" applyAlignment="1">
      <alignment horizontal="center" vertical="center"/>
    </xf>
    <xf numFmtId="0" fontId="4" fillId="11" borderId="4"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15" xfId="0"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5" fillId="8" borderId="4" xfId="0" applyFont="1" applyFill="1" applyBorder="1" applyAlignment="1">
      <alignment horizontal="center" vertical="center"/>
    </xf>
    <xf numFmtId="0" fontId="5" fillId="8" borderId="6"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6"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1" xfId="0" applyFont="1" applyFill="1" applyBorder="1" applyAlignment="1">
      <alignment horizontal="center" vertical="center"/>
    </xf>
    <xf numFmtId="0" fontId="7" fillId="16" borderId="6"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15" xfId="0" applyFont="1" applyFill="1" applyBorder="1" applyAlignment="1">
      <alignment horizontal="center" vertical="center"/>
    </xf>
    <xf numFmtId="0" fontId="7" fillId="6" borderId="4" xfId="0" applyFont="1" applyFill="1" applyBorder="1" applyAlignment="1">
      <alignment horizontal="center" vertical="center"/>
    </xf>
    <xf numFmtId="0" fontId="8" fillId="23" borderId="42" xfId="0" applyFont="1" applyFill="1" applyBorder="1" applyAlignment="1">
      <alignment horizontal="center" vertical="center"/>
    </xf>
    <xf numFmtId="0" fontId="8" fillId="23" borderId="7" xfId="0" applyFont="1" applyFill="1" applyBorder="1" applyAlignment="1">
      <alignment horizontal="center" vertical="center"/>
    </xf>
    <xf numFmtId="0" fontId="7" fillId="12" borderId="53" xfId="0" applyFont="1" applyFill="1" applyBorder="1" applyAlignment="1">
      <alignment horizontal="center" vertical="center"/>
    </xf>
    <xf numFmtId="0" fontId="7" fillId="12" borderId="50" xfId="0" applyFont="1" applyFill="1" applyBorder="1" applyAlignment="1">
      <alignment horizontal="center" vertical="center"/>
    </xf>
    <xf numFmtId="0" fontId="4" fillId="17" borderId="6" xfId="0" applyFont="1" applyFill="1" applyBorder="1" applyAlignment="1">
      <alignment horizontal="center" vertical="center"/>
    </xf>
    <xf numFmtId="0" fontId="4" fillId="11" borderId="3" xfId="0" applyFont="1" applyFill="1" applyBorder="1" applyAlignment="1">
      <alignment horizontal="center" vertical="center"/>
    </xf>
    <xf numFmtId="0" fontId="5" fillId="8" borderId="42" xfId="0" applyFont="1" applyFill="1" applyBorder="1" applyAlignment="1">
      <alignment horizontal="center" vertical="center"/>
    </xf>
    <xf numFmtId="0" fontId="5" fillId="8" borderId="7" xfId="0" applyFont="1" applyFill="1" applyBorder="1" applyAlignment="1">
      <alignment horizontal="center" vertical="center"/>
    </xf>
    <xf numFmtId="0" fontId="4" fillId="8" borderId="53" xfId="0" applyFont="1" applyFill="1" applyBorder="1" applyAlignment="1">
      <alignment horizontal="center" vertical="center"/>
    </xf>
    <xf numFmtId="0" fontId="4" fillId="8" borderId="50" xfId="0" applyFont="1" applyFill="1" applyBorder="1" applyAlignment="1">
      <alignment horizontal="center" vertical="center"/>
    </xf>
    <xf numFmtId="0" fontId="4" fillId="19" borderId="3" xfId="0" applyFont="1" applyFill="1" applyBorder="1" applyAlignment="1">
      <alignment horizontal="center" vertical="center"/>
    </xf>
    <xf numFmtId="0" fontId="4" fillId="19" borderId="15" xfId="0" applyFont="1" applyFill="1" applyBorder="1" applyAlignment="1">
      <alignment horizontal="center" vertical="center"/>
    </xf>
    <xf numFmtId="0" fontId="4" fillId="20" borderId="3" xfId="0" applyFont="1" applyFill="1" applyBorder="1" applyAlignment="1">
      <alignment horizontal="center" vertical="center"/>
    </xf>
    <xf numFmtId="0" fontId="4" fillId="20" borderId="15" xfId="0" applyFont="1" applyFill="1" applyBorder="1" applyAlignment="1">
      <alignment horizontal="center" vertical="center"/>
    </xf>
    <xf numFmtId="0" fontId="19" fillId="8" borderId="0" xfId="0" applyFont="1" applyFill="1" applyAlignment="1">
      <alignment horizontal="center"/>
    </xf>
  </cellXfs>
  <cellStyles count="5">
    <cellStyle name="Comma" xfId="2" builtinId="3"/>
    <cellStyle name="Normal" xfId="0" builtinId="0"/>
    <cellStyle name="Normal 2 2" xfId="4" xr:uid="{12BAAF05-1702-42D3-9422-F0C4A584804C}"/>
    <cellStyle name="Normal 8" xfId="1" xr:uid="{A949C776-0CE6-4E8A-B141-C3C318896526}"/>
    <cellStyle name="Percent" xfId="3" builtinId="5"/>
  </cellStyles>
  <dxfs count="3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strike val="0"/>
        <condense val="0"/>
        <extend val="0"/>
        <outline val="0"/>
        <shadow val="0"/>
        <u val="none"/>
        <vertAlign val="baseline"/>
        <sz val="9"/>
        <color theme="3" tint="-0.499984740745262"/>
        <name val="FS Albert Arabic"/>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1" hidden="0"/>
    </dxf>
    <dxf>
      <font>
        <b/>
        <i val="0"/>
        <strike val="0"/>
        <condense val="0"/>
        <extend val="0"/>
        <outline val="0"/>
        <shadow val="0"/>
        <u val="none"/>
        <vertAlign val="baseline"/>
        <sz val="9"/>
        <color theme="3" tint="-0.499984740745262"/>
        <name val="FS Albert Arabic"/>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name val="FS Albert Arabic"/>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name val="FS Albert Arabic"/>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indexed="64"/>
        </top>
      </border>
    </dxf>
    <dxf>
      <border outline="0">
        <right style="thin">
          <color indexed="64"/>
        </right>
        <top style="thin">
          <color indexed="64"/>
        </top>
        <bottom style="thin">
          <color indexed="64"/>
        </bottom>
      </border>
    </dxf>
    <dxf>
      <font>
        <strike val="0"/>
        <outline val="0"/>
        <shadow val="0"/>
        <u val="none"/>
        <vertAlign val="baseline"/>
        <name val="FS Albert Arabic"/>
        <family val="2"/>
        <scheme val="none"/>
      </font>
      <protection locked="1" hidden="0"/>
    </dxf>
    <dxf>
      <border outline="0">
        <bottom style="thin">
          <color indexed="64"/>
        </bottom>
      </border>
    </dxf>
    <dxf>
      <font>
        <b val="0"/>
        <i val="0"/>
        <strike val="0"/>
        <condense val="0"/>
        <extend val="0"/>
        <outline val="0"/>
        <shadow val="0"/>
        <u val="none"/>
        <vertAlign val="baseline"/>
        <sz val="11"/>
        <color theme="0"/>
        <name val="FS Albert Arabic"/>
        <family val="2"/>
        <scheme val="none"/>
      </font>
      <fill>
        <patternFill patternType="solid">
          <fgColor indexed="64"/>
          <bgColor theme="3"/>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medium">
          <color rgb="FFBFBFBF"/>
        </left>
        <right style="medium">
          <color rgb="FFBFBFBF"/>
        </right>
        <top style="medium">
          <color rgb="FFBFBFBF"/>
        </top>
        <bottom style="medium">
          <color rgb="FFBFBFBF"/>
        </bottom>
        <vertical/>
        <horizontal/>
      </border>
    </dxf>
    <dxf>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medium">
          <color rgb="FFBFBFBF"/>
        </left>
        <right style="medium">
          <color rgb="FFBFBFBF"/>
        </right>
        <top style="medium">
          <color rgb="FFBFBFBF"/>
        </top>
        <bottom style="medium">
          <color rgb="FFBFBFBF"/>
        </bottom>
        <vertical/>
        <horizontal/>
      </border>
    </dxf>
    <dxf>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medium">
          <color rgb="FFBFBFBF"/>
        </left>
        <right style="medium">
          <color rgb="FFBFBFBF"/>
        </right>
        <top style="medium">
          <color rgb="FFBFBFBF"/>
        </top>
        <bottom style="medium">
          <color rgb="FFBFBFBF"/>
        </bottom>
        <vertical/>
        <horizontal/>
      </border>
    </dxf>
    <dxf>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medium">
          <color rgb="FFBFBFBF"/>
        </left>
        <right style="medium">
          <color rgb="FFBFBFBF"/>
        </right>
        <top style="medium">
          <color rgb="FFBFBFBF"/>
        </top>
        <bottom style="medium">
          <color rgb="FFBFBFBF"/>
        </bottom>
        <vertical/>
        <horizontal/>
      </border>
    </dxf>
    <dxf>
      <numFmt numFmtId="164" formatCode="_(* #,##0_);_(* \(#,##0\);_(* &quot;-&quot;??_);_(@_)"/>
      <fill>
        <patternFill patternType="solid">
          <fgColor indexed="64"/>
          <bgColor theme="0"/>
        </patternFill>
      </fill>
      <alignment horizontal="center" vertical="center" textRotation="0" wrapText="0" indent="0" justifyLastLine="0" shrinkToFit="0" readingOrder="0"/>
      <border diagonalUp="0" diagonalDown="0">
        <left style="medium">
          <color rgb="FFBFBFBF"/>
        </left>
        <right style="medium">
          <color rgb="FFBFBFBF"/>
        </right>
        <top style="medium">
          <color rgb="FFBFBFBF"/>
        </top>
        <bottom style="medium">
          <color rgb="FFBFBFBF"/>
        </bottom>
        <vertical/>
        <horizontal/>
      </border>
    </dxf>
    <dxf>
      <font>
        <b val="0"/>
        <i val="0"/>
        <strike val="0"/>
        <condense val="0"/>
        <extend val="0"/>
        <outline val="0"/>
        <shadow val="0"/>
        <u val="none"/>
        <vertAlign val="baseline"/>
        <sz val="9"/>
        <color rgb="FF7F7F7F"/>
        <name val="FS Albert Arabic"/>
        <family val="2"/>
        <scheme val="none"/>
      </font>
      <fill>
        <patternFill patternType="solid">
          <fgColor indexed="64"/>
          <bgColor theme="0"/>
        </patternFill>
      </fill>
      <alignment horizontal="center" vertical="center" textRotation="0" wrapText="1" indent="0" justifyLastLine="0" shrinkToFit="0" readingOrder="2"/>
      <border diagonalUp="0" diagonalDown="0">
        <left style="medium">
          <color rgb="FFBFBFBF"/>
        </left>
        <right style="medium">
          <color rgb="FFBFBFBF"/>
        </right>
        <top style="medium">
          <color rgb="FFBFBFBF"/>
        </top>
        <bottom style="medium">
          <color rgb="FFBFBFBF"/>
        </bottom>
        <vertical/>
        <horizontal/>
      </border>
    </dxf>
    <dxf>
      <border outline="0">
        <top style="medium">
          <color rgb="FFBFBFBF"/>
        </top>
      </border>
    </dxf>
    <dxf>
      <border outline="0">
        <top style="thin">
          <color theme="4" tint="0.39997558519241921"/>
        </top>
        <bottom style="medium">
          <color rgb="FFBFBFBF"/>
        </bottom>
      </border>
    </dxf>
    <dxf>
      <fill>
        <patternFill patternType="solid">
          <fgColor indexed="64"/>
          <bgColor theme="0"/>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FS Albert Arabic"/>
        <family val="2"/>
        <scheme val="none"/>
      </font>
      <fill>
        <patternFill patternType="solid">
          <fgColor indexed="64"/>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z val="9"/>
        <color rgb="FF7F7F7F"/>
        <name val="FS Albert Arabic"/>
        <family val="2"/>
        <scheme val="none"/>
      </font>
      <numFmt numFmtId="1" formatCode="0"/>
      <fill>
        <patternFill patternType="solid">
          <fgColor indexed="64"/>
          <bgColor theme="0" tint="-0.14999847407452621"/>
        </patternFill>
      </fill>
      <alignment horizontal="center" vertical="center" textRotation="0" wrapText="1" indent="0" justifyLastLine="0" shrinkToFit="0" readingOrder="2"/>
      <border diagonalUp="0" diagonalDown="0">
        <left style="thin">
          <color rgb="FFBFBFBF"/>
        </left>
        <right style="thin">
          <color rgb="FFBFBFBF"/>
        </right>
        <top style="medium">
          <color rgb="FFFFFFFF"/>
        </top>
        <bottom style="thin">
          <color rgb="FFBFBFBF"/>
        </bottom>
        <vertical/>
        <horizontal/>
      </border>
    </dxf>
    <dxf>
      <font>
        <sz val="9"/>
        <color rgb="FF7F7F7F"/>
        <name val="FS Albert Arabic"/>
        <family val="2"/>
        <scheme val="none"/>
      </font>
      <numFmt numFmtId="1" formatCode="0"/>
      <fill>
        <patternFill patternType="solid">
          <fgColor indexed="64"/>
          <bgColor theme="0" tint="-0.14999847407452621"/>
        </patternFill>
      </fill>
      <alignment horizontal="center" vertical="center" textRotation="0" wrapText="1" indent="0" justifyLastLine="0" shrinkToFit="0" readingOrder="2"/>
      <border diagonalUp="0" diagonalDown="0">
        <left style="thin">
          <color rgb="FFBFBFBF"/>
        </left>
        <right style="thin">
          <color rgb="FFBFBFBF"/>
        </right>
        <top style="medium">
          <color rgb="FFFFFFFF"/>
        </top>
        <bottom style="thin">
          <color rgb="FFBFBFBF"/>
        </bottom>
        <vertical/>
        <horizontal/>
      </border>
    </dxf>
    <dxf>
      <font>
        <sz val="9"/>
        <color rgb="FF7F7F7F"/>
        <name val="FS Albert Arabic"/>
        <family val="2"/>
        <scheme val="none"/>
      </font>
      <numFmt numFmtId="1" formatCode="0"/>
      <fill>
        <patternFill patternType="solid">
          <fgColor indexed="64"/>
          <bgColor theme="0" tint="-0.14999847407452621"/>
        </patternFill>
      </fill>
      <alignment horizontal="center" vertical="center" textRotation="0" wrapText="1" indent="0" justifyLastLine="0" shrinkToFit="0" readingOrder="2"/>
      <border diagonalUp="0" diagonalDown="0">
        <left style="thin">
          <color rgb="FFBFBFBF"/>
        </left>
        <right style="thin">
          <color rgb="FFBFBFBF"/>
        </right>
        <top style="medium">
          <color rgb="FFFFFFFF"/>
        </top>
        <bottom style="thin">
          <color rgb="FFBFBFBF"/>
        </bottom>
        <vertical/>
        <horizontal/>
      </border>
    </dxf>
    <dxf>
      <font>
        <sz val="9"/>
        <color rgb="FF7F7F7F"/>
        <name val="FS Albert Arabic"/>
        <family val="2"/>
        <scheme val="none"/>
      </font>
      <numFmt numFmtId="1" formatCode="0"/>
      <fill>
        <patternFill patternType="solid">
          <fgColor indexed="64"/>
          <bgColor theme="0" tint="-0.14999847407452621"/>
        </patternFill>
      </fill>
      <alignment horizontal="center" vertical="center" textRotation="0" wrapText="1" indent="0" justifyLastLine="0" shrinkToFit="0" readingOrder="2"/>
      <border diagonalUp="0" diagonalDown="0">
        <left style="thin">
          <color rgb="FFBFBFBF"/>
        </left>
        <right style="thin">
          <color rgb="FFBFBFBF"/>
        </right>
        <top style="medium">
          <color rgb="FFFFFFFF"/>
        </top>
        <bottom style="thin">
          <color rgb="FFBFBFBF"/>
        </bottom>
        <vertical/>
        <horizontal/>
      </border>
    </dxf>
    <dxf>
      <font>
        <sz val="9"/>
        <color rgb="FF7F7F7F"/>
        <name val="FS Albert Arabic"/>
        <family val="2"/>
        <scheme val="none"/>
      </font>
      <numFmt numFmtId="1" formatCode="0"/>
      <fill>
        <patternFill patternType="solid">
          <fgColor indexed="64"/>
          <bgColor theme="0" tint="-0.14999847407452621"/>
        </patternFill>
      </fill>
      <alignment horizontal="center" vertical="center" textRotation="0" wrapText="1" indent="0" justifyLastLine="0" shrinkToFit="0" readingOrder="2"/>
      <border diagonalUp="0" diagonalDown="0">
        <left style="thin">
          <color rgb="FFBFBFBF"/>
        </left>
        <right style="thin">
          <color rgb="FFBFBFBF"/>
        </right>
        <top style="medium">
          <color rgb="FFFFFFFF"/>
        </top>
        <bottom style="thin">
          <color rgb="FFBFBFBF"/>
        </bottom>
        <vertical/>
        <horizontal/>
      </border>
    </dxf>
    <dxf>
      <font>
        <b val="0"/>
        <i val="0"/>
        <strike val="0"/>
        <condense val="0"/>
        <extend val="0"/>
        <outline val="0"/>
        <shadow val="0"/>
        <u val="none"/>
        <vertAlign val="baseline"/>
        <sz val="9"/>
        <color rgb="FF7F7F7F"/>
        <name val="FS Albert Arabic"/>
        <family val="2"/>
        <scheme val="none"/>
      </font>
      <fill>
        <patternFill patternType="solid">
          <fgColor indexed="64"/>
          <bgColor theme="0"/>
        </patternFill>
      </fill>
      <alignment horizontal="center" vertical="center" textRotation="0" wrapText="1" indent="0" justifyLastLine="0" shrinkToFit="0" readingOrder="2"/>
      <border diagonalUp="0" diagonalDown="0">
        <left style="medium">
          <color rgb="FFBFBFBF"/>
        </left>
        <right style="medium">
          <color rgb="FFBFBFBF"/>
        </right>
        <top style="medium">
          <color rgb="FFBFBFBF"/>
        </top>
        <bottom style="medium">
          <color rgb="FFBFBFBF"/>
        </bottom>
        <vertical/>
        <horizontal/>
      </border>
    </dxf>
    <dxf>
      <border outline="0">
        <top style="thin">
          <color theme="4" tint="0.39997558519241921"/>
        </top>
        <bottom style="medium">
          <color rgb="FFBFBFBF"/>
        </bottom>
      </border>
    </dxf>
    <dxf>
      <fill>
        <patternFill patternType="solid">
          <fgColor indexed="64"/>
          <bgColor theme="0"/>
        </patternFill>
      </fill>
    </dxf>
    <dxf>
      <font>
        <b/>
        <i val="0"/>
        <strike val="0"/>
        <condense val="0"/>
        <extend val="0"/>
        <outline val="0"/>
        <shadow val="0"/>
        <u val="none"/>
        <vertAlign val="baseline"/>
        <sz val="11"/>
        <color theme="0"/>
        <name val="FS Albert Arabic"/>
        <family val="2"/>
        <scheme val="none"/>
      </font>
      <fill>
        <patternFill patternType="solid">
          <fgColor indexed="64"/>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0F243E"/>
      <color rgb="FFDCE6F1"/>
      <color rgb="FFF4F7ED"/>
      <color rgb="FFC4D79B"/>
      <color rgb="FFF2F2F2"/>
      <color rgb="FFFFE89F"/>
      <color rgb="FF2C4E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6029FF9B-1E42-4CC6-A8D2-6ED79F926243}"/>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30CBB9B5-ED84-4B2D-A932-34364AA5A481}"/>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250371</xdr:colOff>
      <xdr:row>0</xdr:row>
      <xdr:rowOff>250372</xdr:rowOff>
    </xdr:from>
    <xdr:ext cx="14370424" cy="362629"/>
    <xdr:sp macro="" textlink="">
      <xdr:nvSpPr>
        <xdr:cNvPr id="2" name="Rectangle: Rounded Corners 1">
          <a:extLst>
            <a:ext uri="{FF2B5EF4-FFF2-40B4-BE49-F238E27FC236}">
              <a16:creationId xmlns:a16="http://schemas.microsoft.com/office/drawing/2014/main" id="{15112A8C-9F65-49BC-9FC8-443B1ADC096C}"/>
            </a:ext>
          </a:extLst>
        </xdr:cNvPr>
        <xdr:cNvSpPr/>
      </xdr:nvSpPr>
      <xdr:spPr>
        <a:xfrm>
          <a:off x="9798807090" y="250372"/>
          <a:ext cx="14370424" cy="3626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1200">
              <a:solidFill>
                <a:sysClr val="windowText" lastClr="000000"/>
              </a:solidFill>
              <a:latin typeface="FS Albert Arabic" panose="020B0503040502020804" pitchFamily="34" charset="-78"/>
              <a:cs typeface="FS Albert Arabic" panose="020B0503040502020804" pitchFamily="34" charset="-78"/>
            </a:rPr>
            <a:t>الخطوة الحادية عشرة:  يجوز اضافة مسميات وظيفية اضافية لم يتم ذكرها في قائمة المسميات الوظيفية الموحدة مع تحديد كمياتها والتكاليف الشهرية لها وتوضيح أسباب اضافتها، وتخضع المسميات الوظيفية الاضافية الى موافقة الهيئة عليها. </a:t>
          </a:r>
          <a:endParaRPr lang="en-US" sz="12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0</xdr:col>
      <xdr:colOff>315686</xdr:colOff>
      <xdr:row>0</xdr:row>
      <xdr:rowOff>250372</xdr:rowOff>
    </xdr:from>
    <xdr:ext cx="14370424" cy="362629"/>
    <xdr:sp macro="" textlink="">
      <xdr:nvSpPr>
        <xdr:cNvPr id="3" name="Rectangle: Rounded Corners 2">
          <a:extLst>
            <a:ext uri="{FF2B5EF4-FFF2-40B4-BE49-F238E27FC236}">
              <a16:creationId xmlns:a16="http://schemas.microsoft.com/office/drawing/2014/main" id="{B0BEB8BB-0EE6-2C86-C900-2134855D2E8E}"/>
            </a:ext>
          </a:extLst>
        </xdr:cNvPr>
        <xdr:cNvSpPr/>
      </xdr:nvSpPr>
      <xdr:spPr>
        <a:xfrm>
          <a:off x="9814722004" y="250372"/>
          <a:ext cx="14370424" cy="3626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1200">
              <a:solidFill>
                <a:sysClr val="windowText" lastClr="000000"/>
              </a:solidFill>
              <a:latin typeface="FS Albert Arabic" panose="020B0503040502020804" pitchFamily="34" charset="-78"/>
              <a:cs typeface="FS Albert Arabic" panose="020B0503040502020804" pitchFamily="34" charset="-78"/>
            </a:rPr>
            <a:t>الخطوة العاشرة:  يجوز اضافة معدات اضافية لم يتم ذكرها في قائمة المعدات الموحدة مع تحديد كمياتها والتكاليف الشهرية لها وتوضيح</a:t>
          </a:r>
          <a:r>
            <a:rPr lang="ar-SA" sz="1200" baseline="0">
              <a:solidFill>
                <a:sysClr val="windowText" lastClr="000000"/>
              </a:solidFill>
              <a:latin typeface="FS Albert Arabic" panose="020B0503040502020804" pitchFamily="34" charset="-78"/>
              <a:cs typeface="FS Albert Arabic" panose="020B0503040502020804" pitchFamily="34" charset="-78"/>
            </a:rPr>
            <a:t> أسباب اضافتها</a:t>
          </a:r>
          <a:r>
            <a:rPr lang="ar-SA" sz="1200">
              <a:solidFill>
                <a:sysClr val="windowText" lastClr="000000"/>
              </a:solidFill>
              <a:latin typeface="FS Albert Arabic" panose="020B0503040502020804" pitchFamily="34" charset="-78"/>
              <a:cs typeface="FS Albert Arabic" panose="020B0503040502020804" pitchFamily="34" charset="-78"/>
            </a:rPr>
            <a:t>،</a:t>
          </a:r>
          <a:r>
            <a:rPr lang="ar-SA" sz="1200" baseline="0">
              <a:solidFill>
                <a:sysClr val="windowText" lastClr="000000"/>
              </a:solidFill>
              <a:latin typeface="FS Albert Arabic" panose="020B0503040502020804" pitchFamily="34" charset="-78"/>
              <a:cs typeface="FS Albert Arabic" panose="020B0503040502020804" pitchFamily="34" charset="-78"/>
            </a:rPr>
            <a:t> وتخضع المعدات الاضافية الى موافقة الهيئة عليها.</a:t>
          </a:r>
          <a:r>
            <a:rPr lang="ar-SA" sz="1200">
              <a:solidFill>
                <a:sysClr val="windowText" lastClr="000000"/>
              </a:solidFill>
              <a:latin typeface="FS Albert Arabic" panose="020B0503040502020804" pitchFamily="34" charset="-78"/>
              <a:cs typeface="FS Albert Arabic" panose="020B0503040502020804" pitchFamily="34" charset="-78"/>
            </a:rPr>
            <a:t> </a:t>
          </a:r>
          <a:endParaRPr lang="en-US" sz="12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20</xdr:col>
      <xdr:colOff>1223818</xdr:colOff>
      <xdr:row>38</xdr:row>
      <xdr:rowOff>46182</xdr:rowOff>
    </xdr:from>
    <xdr:ext cx="2110252" cy="979715"/>
    <xdr:pic>
      <xdr:nvPicPr>
        <xdr:cNvPr id="4" name="Picture 2">
          <a:extLst>
            <a:ext uri="{FF2B5EF4-FFF2-40B4-BE49-F238E27FC236}">
              <a16:creationId xmlns:a16="http://schemas.microsoft.com/office/drawing/2014/main" id="{320B454A-E148-444C-BA73-9F7266096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9352112" y="7735455"/>
          <a:ext cx="2110252" cy="97971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304799</xdr:colOff>
      <xdr:row>0</xdr:row>
      <xdr:rowOff>108857</xdr:rowOff>
    </xdr:from>
    <xdr:ext cx="29119286" cy="362629"/>
    <xdr:sp macro="" textlink="">
      <xdr:nvSpPr>
        <xdr:cNvPr id="2" name="Rectangle: Rounded Corners 1">
          <a:extLst>
            <a:ext uri="{FF2B5EF4-FFF2-40B4-BE49-F238E27FC236}">
              <a16:creationId xmlns:a16="http://schemas.microsoft.com/office/drawing/2014/main" id="{A69D98B6-8F36-44FB-9265-E5004E3F50FF}"/>
            </a:ext>
          </a:extLst>
        </xdr:cNvPr>
        <xdr:cNvSpPr/>
      </xdr:nvSpPr>
      <xdr:spPr>
        <a:xfrm>
          <a:off x="9796783629" y="108857"/>
          <a:ext cx="29119286" cy="3626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91440" tIns="0" rIns="91440" bIns="0" rtlCol="0" anchor="ctr">
          <a:spAutoFit/>
        </a:bodyPr>
        <a:lstStyle/>
        <a:p>
          <a:pPr lvl="1" algn="r" rtl="1"/>
          <a:r>
            <a:rPr lang="ar-SA" sz="1200">
              <a:solidFill>
                <a:sysClr val="windowText" lastClr="000000"/>
              </a:solidFill>
              <a:latin typeface="FS Albert Arabic" panose="020B0503040502020804" pitchFamily="34" charset="-78"/>
              <a:cs typeface="FS Albert Arabic" panose="020B0503040502020804" pitchFamily="34" charset="-78"/>
            </a:rPr>
            <a:t>الخطوة الثانية عشرة:  يجب اضافة بيانات العقد السابق</a:t>
          </a:r>
          <a:r>
            <a:rPr lang="ar-SA" sz="1200" baseline="0">
              <a:solidFill>
                <a:sysClr val="windowText" lastClr="000000"/>
              </a:solidFill>
              <a:latin typeface="FS Albert Arabic" panose="020B0503040502020804" pitchFamily="34" charset="-78"/>
              <a:cs typeface="FS Albert Arabic" panose="020B0503040502020804" pitchFamily="34" charset="-78"/>
            </a:rPr>
            <a:t> من حيث ( المعدات، القوى العاملة، والمواد مع ذكر كمياتها وتكاليفها الشهرية والاجمالية.</a:t>
          </a:r>
          <a:endParaRPr lang="en-US" sz="12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19</xdr:col>
      <xdr:colOff>2290163</xdr:colOff>
      <xdr:row>63</xdr:row>
      <xdr:rowOff>0</xdr:rowOff>
    </xdr:from>
    <xdr:ext cx="2110252" cy="979715"/>
    <xdr:pic>
      <xdr:nvPicPr>
        <xdr:cNvPr id="3" name="Picture 2">
          <a:extLst>
            <a:ext uri="{FF2B5EF4-FFF2-40B4-BE49-F238E27FC236}">
              <a16:creationId xmlns:a16="http://schemas.microsoft.com/office/drawing/2014/main" id="{08E0767C-258A-5C45-B4D2-F63242EFD7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01360241" y="23734426"/>
          <a:ext cx="2110252" cy="97971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4</xdr:col>
      <xdr:colOff>2018100</xdr:colOff>
      <xdr:row>1</xdr:row>
      <xdr:rowOff>49079</xdr:rowOff>
    </xdr:from>
    <xdr:ext cx="1689384" cy="749381"/>
    <xdr:pic>
      <xdr:nvPicPr>
        <xdr:cNvPr id="2" name="Picture 1">
          <a:extLst>
            <a:ext uri="{FF2B5EF4-FFF2-40B4-BE49-F238E27FC236}">
              <a16:creationId xmlns:a16="http://schemas.microsoft.com/office/drawing/2014/main" id="{84ECB453-D81A-455B-B91D-60171F2881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24731216" y="226879"/>
          <a:ext cx="1689384" cy="74938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B7E2CA4F-F059-4FEE-9199-23A595064E8F}"/>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1988215</xdr:colOff>
      <xdr:row>1</xdr:row>
      <xdr:rowOff>40863</xdr:rowOff>
    </xdr:from>
    <xdr:ext cx="1689384" cy="749381"/>
    <xdr:pic>
      <xdr:nvPicPr>
        <xdr:cNvPr id="6" name="Picture 1">
          <a:extLst>
            <a:ext uri="{FF2B5EF4-FFF2-40B4-BE49-F238E27FC236}">
              <a16:creationId xmlns:a16="http://schemas.microsoft.com/office/drawing/2014/main" id="{F23D1B1A-C860-4386-A197-A336629601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2526519" y="220157"/>
          <a:ext cx="1689384" cy="74938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13</xdr:col>
      <xdr:colOff>774700</xdr:colOff>
      <xdr:row>0</xdr:row>
      <xdr:rowOff>12700</xdr:rowOff>
    </xdr:from>
    <xdr:ext cx="2110252" cy="979715"/>
    <xdr:pic>
      <xdr:nvPicPr>
        <xdr:cNvPr id="2" name="Picture 2">
          <a:extLst>
            <a:ext uri="{FF2B5EF4-FFF2-40B4-BE49-F238E27FC236}">
              <a16:creationId xmlns:a16="http://schemas.microsoft.com/office/drawing/2014/main" id="{AC2C298D-D04E-D34F-AC33-870265A49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8644948" y="12700"/>
          <a:ext cx="2110252" cy="97971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2186609</xdr:colOff>
      <xdr:row>0</xdr:row>
      <xdr:rowOff>154605</xdr:rowOff>
    </xdr:from>
    <xdr:to>
      <xdr:col>6</xdr:col>
      <xdr:colOff>353391</xdr:colOff>
      <xdr:row>2</xdr:row>
      <xdr:rowOff>231910</xdr:rowOff>
    </xdr:to>
    <xdr:sp macro="" textlink="">
      <xdr:nvSpPr>
        <xdr:cNvPr id="3" name="Rounded Rectangle 3">
          <a:extLst>
            <a:ext uri="{FF2B5EF4-FFF2-40B4-BE49-F238E27FC236}">
              <a16:creationId xmlns:a16="http://schemas.microsoft.com/office/drawing/2014/main" id="{5EBFFB6A-8A2E-074A-923C-F03E4EB52CB2}"/>
            </a:ext>
          </a:extLst>
        </xdr:cNvPr>
        <xdr:cNvSpPr/>
      </xdr:nvSpPr>
      <xdr:spPr>
        <a:xfrm>
          <a:off x="11032721913" y="154605"/>
          <a:ext cx="6471478" cy="1888435"/>
        </a:xfrm>
        <a:prstGeom prst="roundRect">
          <a:avLst>
            <a:gd name="adj" fmla="val 12835"/>
          </a:avLst>
        </a:prstGeom>
        <a:solidFill>
          <a:schemeClr val="bg1"/>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oneCellAnchor>
    <xdr:from>
      <xdr:col>1</xdr:col>
      <xdr:colOff>15240</xdr:colOff>
      <xdr:row>1</xdr:row>
      <xdr:rowOff>18475</xdr:rowOff>
    </xdr:from>
    <xdr:ext cx="3421380" cy="1631829"/>
    <xdr:sp macro="" textlink="">
      <xdr:nvSpPr>
        <xdr:cNvPr id="2" name="Rectangle: Rounded Corners 1">
          <a:extLst>
            <a:ext uri="{FF2B5EF4-FFF2-40B4-BE49-F238E27FC236}">
              <a16:creationId xmlns:a16="http://schemas.microsoft.com/office/drawing/2014/main" id="{F76DF0E1-0215-91F1-0C1E-2FF8480C27B5}"/>
            </a:ext>
          </a:extLst>
        </xdr:cNvPr>
        <xdr:cNvSpPr/>
      </xdr:nvSpPr>
      <xdr:spPr>
        <a:xfrm>
          <a:off x="9985872840" y="285175"/>
          <a:ext cx="3421380" cy="16318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900" baseline="0">
              <a:solidFill>
                <a:sysClr val="windowText" lastClr="000000"/>
              </a:solidFill>
              <a:latin typeface="FS Albert Arabic" panose="020B0503040502020804" pitchFamily="34" charset="-78"/>
              <a:cs typeface="FS Albert Arabic" panose="020B0503040502020804" pitchFamily="34" charset="-78"/>
            </a:rPr>
            <a:t>الخطوة الأولى:</a:t>
          </a:r>
        </a:p>
        <a:p>
          <a:pPr lvl="1" algn="r" rtl="1"/>
          <a:r>
            <a:rPr lang="ar-SA" sz="900" baseline="0">
              <a:solidFill>
                <a:sysClr val="windowText" lastClr="000000"/>
              </a:solidFill>
              <a:latin typeface="FS Albert Arabic" panose="020B0503040502020804" pitchFamily="34" charset="-78"/>
              <a:cs typeface="FS Albert Arabic" panose="020B0503040502020804" pitchFamily="34" charset="-78"/>
            </a:rPr>
            <a:t>يجب اختيار الخدمات المطلوب تضمينها في المنافسة عن طريق تحديد (نعم/لا) لكل من الخدمات المذكورة أدناه:</a:t>
          </a:r>
        </a:p>
        <a:p>
          <a:pPr lvl="1" algn="r" rtl="1"/>
          <a:endParaRPr lang="ar-SA" sz="900" baseline="0">
            <a:solidFill>
              <a:sysClr val="windowText" lastClr="000000"/>
            </a:solidFill>
            <a:latin typeface="FS Albert Arabic" panose="020B0503040502020804" pitchFamily="34" charset="-78"/>
            <a:cs typeface="FS Albert Arabic" panose="020B0503040502020804" pitchFamily="34" charset="-78"/>
          </a:endParaRPr>
        </a:p>
        <a:p>
          <a:pPr lvl="1" algn="r" rtl="1"/>
          <a:r>
            <a:rPr lang="ar-SA" sz="900" baseline="0">
              <a:solidFill>
                <a:sysClr val="windowText" lastClr="000000"/>
              </a:solidFill>
              <a:latin typeface="FS Albert Arabic" panose="020B0503040502020804" pitchFamily="34" charset="-78"/>
              <a:cs typeface="FS Albert Arabic" panose="020B0503040502020804" pitchFamily="34" charset="-78"/>
            </a:rPr>
            <a:t>نعم: للخدمات المضمنة</a:t>
          </a:r>
        </a:p>
        <a:p>
          <a:pPr lvl="1" algn="r" rtl="1"/>
          <a:r>
            <a:rPr lang="ar-SA" sz="900" baseline="0">
              <a:solidFill>
                <a:sysClr val="windowText" lastClr="000000"/>
              </a:solidFill>
              <a:latin typeface="FS Albert Arabic" panose="020B0503040502020804" pitchFamily="34" charset="-78"/>
              <a:cs typeface="FS Albert Arabic" panose="020B0503040502020804" pitchFamily="34" charset="-78"/>
            </a:rPr>
            <a:t>لا: للخدمات الغير مضمنة</a:t>
          </a:r>
          <a:endParaRPr lang="en-US" sz="9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3</xdr:col>
      <xdr:colOff>519044</xdr:colOff>
      <xdr:row>1</xdr:row>
      <xdr:rowOff>519044</xdr:rowOff>
    </xdr:from>
    <xdr:ext cx="1535881" cy="713055"/>
    <xdr:pic>
      <xdr:nvPicPr>
        <xdr:cNvPr id="4" name="Picture 2">
          <a:extLst>
            <a:ext uri="{FF2B5EF4-FFF2-40B4-BE49-F238E27FC236}">
              <a16:creationId xmlns:a16="http://schemas.microsoft.com/office/drawing/2014/main" id="{796C3FAE-E32D-E34E-B352-2F202CB345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3041336" y="784087"/>
          <a:ext cx="1535881" cy="71305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430305</xdr:colOff>
      <xdr:row>0</xdr:row>
      <xdr:rowOff>373613</xdr:rowOff>
    </xdr:from>
    <xdr:ext cx="7386919" cy="271971"/>
    <xdr:sp macro="" textlink="">
      <xdr:nvSpPr>
        <xdr:cNvPr id="2" name="Rectangle: Rounded Corners 1">
          <a:extLst>
            <a:ext uri="{FF2B5EF4-FFF2-40B4-BE49-F238E27FC236}">
              <a16:creationId xmlns:a16="http://schemas.microsoft.com/office/drawing/2014/main" id="{A2CDA65A-7515-454D-82AB-55A04BEE306D}"/>
            </a:ext>
          </a:extLst>
        </xdr:cNvPr>
        <xdr:cNvSpPr/>
      </xdr:nvSpPr>
      <xdr:spPr>
        <a:xfrm>
          <a:off x="9586252633" y="373613"/>
          <a:ext cx="7386919" cy="271971"/>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900">
              <a:solidFill>
                <a:sysClr val="windowText" lastClr="000000"/>
              </a:solidFill>
              <a:latin typeface="FS Albert Arabic" panose="020B0503040502020804" pitchFamily="34" charset="-78"/>
              <a:cs typeface="FS Albert Arabic" panose="020B0503040502020804" pitchFamily="34" charset="-78"/>
            </a:rPr>
            <a:t>الخطوة الثانية:  يجب تعبئة كامل البيانات المطلوبة عن منطقة المنافسة بحسب المطلوب أدناه:</a:t>
          </a:r>
          <a:endParaRPr lang="en-US" sz="9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1</xdr:col>
      <xdr:colOff>430305</xdr:colOff>
      <xdr:row>17</xdr:row>
      <xdr:rowOff>3499</xdr:rowOff>
    </xdr:from>
    <xdr:ext cx="7386919" cy="271971"/>
    <xdr:sp macro="" textlink="">
      <xdr:nvSpPr>
        <xdr:cNvPr id="3" name="Rectangle: Rounded Corners 2">
          <a:extLst>
            <a:ext uri="{FF2B5EF4-FFF2-40B4-BE49-F238E27FC236}">
              <a16:creationId xmlns:a16="http://schemas.microsoft.com/office/drawing/2014/main" id="{21030D2B-EA5A-D050-F7A0-0EE3CD67630B}"/>
            </a:ext>
          </a:extLst>
        </xdr:cNvPr>
        <xdr:cNvSpPr/>
      </xdr:nvSpPr>
      <xdr:spPr>
        <a:xfrm>
          <a:off x="9987696005" y="7035670"/>
          <a:ext cx="7386919" cy="271971"/>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900">
              <a:solidFill>
                <a:sysClr val="windowText" lastClr="000000"/>
              </a:solidFill>
              <a:latin typeface="FS Albert Arabic" panose="020B0503040502020804" pitchFamily="34" charset="-78"/>
              <a:cs typeface="FS Albert Arabic" panose="020B0503040502020804" pitchFamily="34" charset="-78"/>
            </a:rPr>
            <a:t>الخطوة الثالثة:   يجب تعبئة البيانات المتعلقة بالورديات وعدد الرحلات بحسب المطلوب أدناه:</a:t>
          </a:r>
          <a:endParaRPr lang="en-US" sz="9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6</xdr:col>
      <xdr:colOff>222487</xdr:colOff>
      <xdr:row>0</xdr:row>
      <xdr:rowOff>373613</xdr:rowOff>
    </xdr:from>
    <xdr:ext cx="5843033" cy="271971"/>
    <xdr:sp macro="" textlink="">
      <xdr:nvSpPr>
        <xdr:cNvPr id="4" name="Rectangle: Rounded Corners 3">
          <a:extLst>
            <a:ext uri="{FF2B5EF4-FFF2-40B4-BE49-F238E27FC236}">
              <a16:creationId xmlns:a16="http://schemas.microsoft.com/office/drawing/2014/main" id="{B4F189A6-FE7C-303A-0F1F-BE5F8399CB32}"/>
            </a:ext>
          </a:extLst>
        </xdr:cNvPr>
        <xdr:cNvSpPr/>
      </xdr:nvSpPr>
      <xdr:spPr>
        <a:xfrm>
          <a:off x="9580384337" y="373613"/>
          <a:ext cx="5843033" cy="271971"/>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900">
              <a:solidFill>
                <a:sysClr val="windowText" lastClr="000000"/>
              </a:solidFill>
              <a:latin typeface="FS Albert Arabic" panose="020B0503040502020804" pitchFamily="34" charset="-78"/>
              <a:cs typeface="FS Albert Arabic" panose="020B0503040502020804" pitchFamily="34" charset="-78"/>
            </a:rPr>
            <a:t>الخطوة الرابعة:   يجب تحديد النسب المتوقعة لأعداد الحاويات المطلوبة بحسب الحجم :</a:t>
          </a:r>
          <a:endParaRPr lang="en-US" sz="9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6</xdr:col>
      <xdr:colOff>222487</xdr:colOff>
      <xdr:row>10</xdr:row>
      <xdr:rowOff>68812</xdr:rowOff>
    </xdr:from>
    <xdr:ext cx="5843033" cy="271971"/>
    <xdr:sp macro="" textlink="">
      <xdr:nvSpPr>
        <xdr:cNvPr id="5" name="Rectangle: Rounded Corners 4">
          <a:extLst>
            <a:ext uri="{FF2B5EF4-FFF2-40B4-BE49-F238E27FC236}">
              <a16:creationId xmlns:a16="http://schemas.microsoft.com/office/drawing/2014/main" id="{9C9EB7BC-C082-4328-F8EA-7479E262349E}"/>
            </a:ext>
          </a:extLst>
        </xdr:cNvPr>
        <xdr:cNvSpPr/>
      </xdr:nvSpPr>
      <xdr:spPr>
        <a:xfrm>
          <a:off x="9981620880" y="4880298"/>
          <a:ext cx="5843033" cy="271971"/>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900">
              <a:solidFill>
                <a:sysClr val="windowText" lastClr="000000"/>
              </a:solidFill>
              <a:latin typeface="FS Albert Arabic" panose="020B0503040502020804" pitchFamily="34" charset="-78"/>
              <a:cs typeface="FS Albert Arabic" panose="020B0503040502020804" pitchFamily="34" charset="-78"/>
            </a:rPr>
            <a:t>الخطوة الخامسة:  يجب تعبئة النسب المتوقعة لأعداد السيارات الضاغطة  المطلوبة بحسب الحجم :</a:t>
          </a:r>
          <a:endParaRPr lang="en-US" sz="9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6</xdr:col>
      <xdr:colOff>222487</xdr:colOff>
      <xdr:row>17</xdr:row>
      <xdr:rowOff>6060</xdr:rowOff>
    </xdr:from>
    <xdr:ext cx="5843033" cy="271971"/>
    <xdr:sp macro="" textlink="">
      <xdr:nvSpPr>
        <xdr:cNvPr id="6" name="Rectangle: Rounded Corners 5">
          <a:extLst>
            <a:ext uri="{FF2B5EF4-FFF2-40B4-BE49-F238E27FC236}">
              <a16:creationId xmlns:a16="http://schemas.microsoft.com/office/drawing/2014/main" id="{B8503708-2864-6558-14D9-EEB63AFCAE60}"/>
            </a:ext>
          </a:extLst>
        </xdr:cNvPr>
        <xdr:cNvSpPr/>
      </xdr:nvSpPr>
      <xdr:spPr>
        <a:xfrm>
          <a:off x="9981611916" y="7052319"/>
          <a:ext cx="5843033" cy="271971"/>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900">
              <a:solidFill>
                <a:sysClr val="windowText" lastClr="000000"/>
              </a:solidFill>
              <a:latin typeface="FS Albert Arabic" panose="020B0503040502020804" pitchFamily="34" charset="-78"/>
              <a:cs typeface="FS Albert Arabic" panose="020B0503040502020804" pitchFamily="34" charset="-78"/>
            </a:rPr>
            <a:t>الخطوة السادسة:  يجب تعبئة كميات النفايات ذات الحجم الكبير المتوقعة:</a:t>
          </a:r>
          <a:endParaRPr lang="en-US" sz="9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9</xdr:col>
      <xdr:colOff>925285</xdr:colOff>
      <xdr:row>22</xdr:row>
      <xdr:rowOff>54428</xdr:rowOff>
    </xdr:from>
    <xdr:ext cx="2110252" cy="979715"/>
    <xdr:pic>
      <xdr:nvPicPr>
        <xdr:cNvPr id="7" name="Picture 6">
          <a:extLst>
            <a:ext uri="{FF2B5EF4-FFF2-40B4-BE49-F238E27FC236}">
              <a16:creationId xmlns:a16="http://schemas.microsoft.com/office/drawing/2014/main" id="{77B4ED48-1EB6-7444-B757-05AA4B8DA5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91608463" y="5333999"/>
          <a:ext cx="2110252" cy="97971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315686</xdr:colOff>
      <xdr:row>0</xdr:row>
      <xdr:rowOff>272142</xdr:rowOff>
    </xdr:from>
    <xdr:ext cx="14370424" cy="362629"/>
    <xdr:sp macro="" textlink="">
      <xdr:nvSpPr>
        <xdr:cNvPr id="2" name="Rectangle: Rounded Corners 1">
          <a:extLst>
            <a:ext uri="{FF2B5EF4-FFF2-40B4-BE49-F238E27FC236}">
              <a16:creationId xmlns:a16="http://schemas.microsoft.com/office/drawing/2014/main" id="{77BAD35E-E7FB-4077-8C46-DF372D64926F}"/>
            </a:ext>
          </a:extLst>
        </xdr:cNvPr>
        <xdr:cNvSpPr/>
      </xdr:nvSpPr>
      <xdr:spPr>
        <a:xfrm>
          <a:off x="9808778404" y="272142"/>
          <a:ext cx="14370424" cy="3626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1200">
              <a:solidFill>
                <a:sysClr val="windowText" lastClr="000000"/>
              </a:solidFill>
              <a:latin typeface="FS Albert Arabic" panose="020B0503040502020804" pitchFamily="34" charset="-78"/>
              <a:cs typeface="FS Albert Arabic" panose="020B0503040502020804" pitchFamily="34" charset="-78"/>
            </a:rPr>
            <a:t>الخطوة الثامنة:  يجب تعبئة كميات</a:t>
          </a:r>
          <a:r>
            <a:rPr lang="ar-SA" sz="1200" baseline="0">
              <a:solidFill>
                <a:sysClr val="windowText" lastClr="000000"/>
              </a:solidFill>
              <a:latin typeface="FS Albert Arabic" panose="020B0503040502020804" pitchFamily="34" charset="-78"/>
              <a:cs typeface="FS Albert Arabic" panose="020B0503040502020804" pitchFamily="34" charset="-78"/>
            </a:rPr>
            <a:t> القوى العاملة المطلوبة بحسب مقترح الهيئة وتقديم الأسباب الداعمة في حال اختلاف الكميات عنها، بالاضافة الى تحديد التكلفة الشهرية لكل عامل ( بدون ضريبة القيمة المضافة</a:t>
          </a:r>
          <a:r>
            <a:rPr lang="ar-SA" sz="1200">
              <a:solidFill>
                <a:sysClr val="windowText" lastClr="000000"/>
              </a:solidFill>
              <a:latin typeface="FS Albert Arabic" panose="020B0503040502020804" pitchFamily="34" charset="-78"/>
              <a:cs typeface="FS Albert Arabic" panose="020B0503040502020804" pitchFamily="34" charset="-78"/>
            </a:rPr>
            <a:t>)</a:t>
          </a:r>
          <a:endParaRPr lang="en-US" sz="12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17</xdr:col>
      <xdr:colOff>1832429</xdr:colOff>
      <xdr:row>0</xdr:row>
      <xdr:rowOff>0</xdr:rowOff>
    </xdr:from>
    <xdr:ext cx="2110252" cy="979715"/>
    <xdr:pic>
      <xdr:nvPicPr>
        <xdr:cNvPr id="3" name="Picture 2">
          <a:extLst>
            <a:ext uri="{FF2B5EF4-FFF2-40B4-BE49-F238E27FC236}">
              <a16:creationId xmlns:a16="http://schemas.microsoft.com/office/drawing/2014/main" id="{16301640-3C6F-564D-9D93-29E46E4058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89086605" y="0"/>
          <a:ext cx="2110252" cy="97971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304798</xdr:colOff>
      <xdr:row>0</xdr:row>
      <xdr:rowOff>277090</xdr:rowOff>
    </xdr:from>
    <xdr:ext cx="14370424" cy="362629"/>
    <xdr:sp macro="" textlink="">
      <xdr:nvSpPr>
        <xdr:cNvPr id="2" name="Rectangle: Rounded Corners 1">
          <a:extLst>
            <a:ext uri="{FF2B5EF4-FFF2-40B4-BE49-F238E27FC236}">
              <a16:creationId xmlns:a16="http://schemas.microsoft.com/office/drawing/2014/main" id="{C88B1783-5B9C-49E9-9F1F-951A8534682F}"/>
            </a:ext>
          </a:extLst>
        </xdr:cNvPr>
        <xdr:cNvSpPr/>
      </xdr:nvSpPr>
      <xdr:spPr>
        <a:xfrm>
          <a:off x="9840172166" y="277090"/>
          <a:ext cx="14370424" cy="3626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1200">
              <a:solidFill>
                <a:sysClr val="windowText" lastClr="000000"/>
              </a:solidFill>
              <a:latin typeface="FS Albert Arabic" panose="020B0503040502020804" pitchFamily="34" charset="-78"/>
              <a:cs typeface="FS Albert Arabic" panose="020B0503040502020804" pitchFamily="34" charset="-78"/>
            </a:rPr>
            <a:t>الخطوة السابعة:  يجب تعبئة كميات</a:t>
          </a:r>
          <a:r>
            <a:rPr lang="ar-SA" sz="1200" baseline="0">
              <a:solidFill>
                <a:sysClr val="windowText" lastClr="000000"/>
              </a:solidFill>
              <a:latin typeface="FS Albert Arabic" panose="020B0503040502020804" pitchFamily="34" charset="-78"/>
              <a:cs typeface="FS Albert Arabic" panose="020B0503040502020804" pitchFamily="34" charset="-78"/>
            </a:rPr>
            <a:t> المعدات المطلوبة بحسب مقترح الهيئة وتقديم الأسباب الداعمة في حال اختلاف الكميات عنها، بالاضافة الى تحديد التكلفة الشهرية لكل معدة ( بدون ضريبة القيمة المضافة</a:t>
          </a:r>
          <a:r>
            <a:rPr lang="ar-SA" sz="1200">
              <a:solidFill>
                <a:sysClr val="windowText" lastClr="000000"/>
              </a:solidFill>
              <a:latin typeface="FS Albert Arabic" panose="020B0503040502020804" pitchFamily="34" charset="-78"/>
              <a:cs typeface="FS Albert Arabic" panose="020B0503040502020804" pitchFamily="34" charset="-78"/>
            </a:rPr>
            <a:t>)</a:t>
          </a:r>
          <a:endParaRPr lang="en-US" sz="12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17</xdr:col>
      <xdr:colOff>1870363</xdr:colOff>
      <xdr:row>0</xdr:row>
      <xdr:rowOff>0</xdr:rowOff>
    </xdr:from>
    <xdr:ext cx="2110252" cy="979715"/>
    <xdr:pic>
      <xdr:nvPicPr>
        <xdr:cNvPr id="3" name="Picture 2">
          <a:extLst>
            <a:ext uri="{FF2B5EF4-FFF2-40B4-BE49-F238E27FC236}">
              <a16:creationId xmlns:a16="http://schemas.microsoft.com/office/drawing/2014/main" id="{385211F1-6EB6-EF4D-822E-88D63C6CBA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2053749" y="0"/>
          <a:ext cx="2110252" cy="97971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293914</xdr:colOff>
      <xdr:row>0</xdr:row>
      <xdr:rowOff>380999</xdr:rowOff>
    </xdr:from>
    <xdr:ext cx="14370424" cy="362629"/>
    <xdr:sp macro="" textlink="">
      <xdr:nvSpPr>
        <xdr:cNvPr id="2" name="Rectangle: Rounded Corners 1">
          <a:extLst>
            <a:ext uri="{FF2B5EF4-FFF2-40B4-BE49-F238E27FC236}">
              <a16:creationId xmlns:a16="http://schemas.microsoft.com/office/drawing/2014/main" id="{0B40B5A6-7425-4B96-989B-E798340C3CD7}"/>
            </a:ext>
          </a:extLst>
        </xdr:cNvPr>
        <xdr:cNvSpPr/>
      </xdr:nvSpPr>
      <xdr:spPr>
        <a:xfrm>
          <a:off x="9812370691" y="380999"/>
          <a:ext cx="14370424" cy="362629"/>
        </a:xfrm>
        <a:prstGeom prst="roundRect">
          <a:avLst>
            <a:gd name="adj" fmla="val 5163"/>
          </a:avLst>
        </a:prstGeom>
        <a:solidFill>
          <a:schemeClr val="accent1">
            <a:lumMod val="20000"/>
            <a:lumOff val="80000"/>
          </a:schemeClr>
        </a:solidFill>
        <a:ln>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91440" tIns="0" rIns="91440" bIns="0" rtlCol="0" anchor="ctr">
          <a:spAutoFit/>
        </a:bodyPr>
        <a:lstStyle/>
        <a:p>
          <a:pPr lvl="1" algn="r" rtl="1"/>
          <a:r>
            <a:rPr lang="ar-SA" sz="1200">
              <a:solidFill>
                <a:sysClr val="windowText" lastClr="000000"/>
              </a:solidFill>
              <a:latin typeface="FS Albert Arabic" panose="020B0503040502020804" pitchFamily="34" charset="-78"/>
              <a:cs typeface="FS Albert Arabic" panose="020B0503040502020804" pitchFamily="34" charset="-78"/>
            </a:rPr>
            <a:t>الخطوة التاسعة:  يجب تعبئة نسبة تكلفة المواد</a:t>
          </a:r>
          <a:r>
            <a:rPr lang="ar-SA" sz="1200" baseline="0">
              <a:solidFill>
                <a:sysClr val="windowText" lastClr="000000"/>
              </a:solidFill>
              <a:latin typeface="FS Albert Arabic" panose="020B0503040502020804" pitchFamily="34" charset="-78"/>
              <a:cs typeface="FS Albert Arabic" panose="020B0503040502020804" pitchFamily="34" charset="-78"/>
            </a:rPr>
            <a:t> المطلوبة من اجمالي القيمة التقديرية للمنافسة بحسب مقترح الهيئة وتقديم الأسباب الداعمة في حال اختلاف النسبة المطلوبة عنها.</a:t>
          </a:r>
          <a:endParaRPr lang="en-US" sz="1200">
            <a:solidFill>
              <a:sysClr val="windowText" lastClr="000000"/>
            </a:solidFill>
            <a:latin typeface="FS Albert Arabic" panose="020B0503040502020804" pitchFamily="34" charset="-78"/>
            <a:cs typeface="FS Albert Arabic" panose="020B0503040502020804" pitchFamily="34" charset="-78"/>
          </a:endParaRPr>
        </a:p>
      </xdr:txBody>
    </xdr:sp>
    <xdr:clientData/>
  </xdr:oneCellAnchor>
  <xdr:oneCellAnchor>
    <xdr:from>
      <xdr:col>17</xdr:col>
      <xdr:colOff>1142999</xdr:colOff>
      <xdr:row>0</xdr:row>
      <xdr:rowOff>54428</xdr:rowOff>
    </xdr:from>
    <xdr:ext cx="2110252" cy="979715"/>
    <xdr:pic>
      <xdr:nvPicPr>
        <xdr:cNvPr id="3" name="Picture 2">
          <a:extLst>
            <a:ext uri="{FF2B5EF4-FFF2-40B4-BE49-F238E27FC236}">
              <a16:creationId xmlns:a16="http://schemas.microsoft.com/office/drawing/2014/main" id="{8CDE2C24-95D4-E04C-B0A6-3B0A34DBEC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88941464" y="54428"/>
          <a:ext cx="2110252" cy="97971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lmashaan.ns/Desktop/EXP-EM0-RG-000057.xlsb" TargetMode="External"/><Relationship Id="rId2" Type="http://schemas.openxmlformats.org/officeDocument/2006/relationships/externalLinkPath" Target="file:///C:\Users\Almashaan.ns\Desktop\EXP-EM0-RG-000057.xlsb" TargetMode="External"/><Relationship Id="rId1" Type="http://schemas.openxmlformats.org/officeDocument/2006/relationships/externalLinkPath" Target="/Users/Almashaan.ns/Desktop/EXP-EM0-RG-000057.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الاعتماد"/>
      <sheetName val="التعليمات والإرشادات"/>
      <sheetName val="الإجراءات"/>
      <sheetName val="تحليل الأثر"/>
      <sheetName val="متطلبات الموارد"/>
      <sheetName val="SLA"/>
      <sheetName val="جهات الإتصال (الأشخاص)"/>
      <sheetName val="جهات الإتصال (الجهات الخارجية)"/>
      <sheetName val="SoftHard"/>
      <sheetName val="RTOs"/>
      <sheetName val="Sheet1"/>
      <sheetName val="مقياس تحليل الأثر"/>
      <sheetName val="GVMetadata"/>
      <sheetName val="CentralLocal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الحلول_المؤسسية_الحرجة</v>
          </cell>
          <cell r="B1" t="str">
            <v>الحلول_الحكومية_والخارجية_الحرجة</v>
          </cell>
          <cell r="C1" t="str">
            <v>أدوات_وحلول_تكنولوجيا_المعلومات_والأمن_السيبراني</v>
          </cell>
          <cell r="D1" t="str">
            <v>مثبت_محليا_على_أجهزة_الموظفين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8CB246-9622-48C7-AE76-9066EEAE8C88}" name="Table3" displayName="Table3" ref="A2:F22" totalsRowShown="0" headerRowDxfId="34" dataDxfId="33" tableBorderDxfId="32">
  <autoFilter ref="A2:F22" xr:uid="{2C8CB246-9622-48C7-AE76-9066EEAE8C88}"/>
  <tableColumns count="6">
    <tableColumn id="1" xr3:uid="{8462ECC6-EF81-4CC3-B6BB-42CD69DE9489}" name="اسم المعدة" dataDxfId="31"/>
    <tableColumn id="2" xr3:uid="{2BC37640-8181-4F82-931C-C1D2B4A16C3B}" name="السنة 1" dataDxfId="30"/>
    <tableColumn id="3" xr3:uid="{37CF2F9A-8BB1-4A69-A734-0E2E331E250E}" name="السنة 2" dataDxfId="29"/>
    <tableColumn id="4" xr3:uid="{F11848A0-BF4B-4ABF-B97D-0ED215E61192}" name="السنة 3" dataDxfId="28"/>
    <tableColumn id="5" xr3:uid="{F543F628-E8AD-4FBA-9A56-D9991CE575BA}" name="السنة 4" dataDxfId="27"/>
    <tableColumn id="6" xr3:uid="{DA74F3F8-BD18-4F02-8F0E-7FE37079D8EC}" name="السنة 5" dataDxfId="2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552F97-0DB4-4E34-B5FD-244056CD0ACE}" name="Table8" displayName="Table8" ref="H2:M16" totalsRowShown="0" headerRowDxfId="25" dataDxfId="23" headerRowBorderDxfId="24" tableBorderDxfId="22" totalsRowBorderDxfId="21">
  <autoFilter ref="H2:M16" xr:uid="{25552F97-0DB4-4E34-B5FD-244056CD0ACE}"/>
  <tableColumns count="6">
    <tableColumn id="1" xr3:uid="{D8D43005-8DCD-457B-9744-ADF22B417CFB}" name="المسمى الوظيفي" dataDxfId="20"/>
    <tableColumn id="2" xr3:uid="{36046C96-3C48-4DF9-AB2D-E97B6418E225}" name="السنة 1" dataDxfId="19"/>
    <tableColumn id="3" xr3:uid="{C0E7514F-34B2-4BFF-8874-A052180F08B5}" name="السنة 2" dataDxfId="18"/>
    <tableColumn id="4" xr3:uid="{EA1B9B1B-D521-4FF4-ACBC-7FC32B49E8D2}" name="السنة 3" dataDxfId="17"/>
    <tableColumn id="5" xr3:uid="{38FC0F72-3502-4B8F-AF15-80E7A69182BB}" name="السنة 4" dataDxfId="16"/>
    <tableColumn id="6" xr3:uid="{C836B548-1A89-4EC7-9041-D0BD954F01F8}" name="السنة 5" dataDxfId="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D5F800-195F-4404-8A0B-40C8E904E504}" name="Table3138" displayName="Table3138" ref="C20:F27" totalsRowShown="0" headerRowDxfId="14" dataDxfId="12" headerRowBorderDxfId="13" tableBorderDxfId="11" totalsRowBorderDxfId="10">
  <autoFilter ref="C20:F27" xr:uid="{C4D5F800-195F-4404-8A0B-40C8E904E504}"/>
  <tableColumns count="4">
    <tableColumn id="1" xr3:uid="{B64F8ABF-4A4E-4A7B-8F58-A7AAA7B8173E}" name="#" dataDxfId="9"/>
    <tableColumn id="2" xr3:uid="{636A3DB5-BA04-4C26-AF8D-58C2DFC383CC}" name="السؤال" dataDxfId="8"/>
    <tableColumn id="3" xr3:uid="{57655716-6B29-4E07-BE08-231078410BF8}" name="عدد المرات" dataDxfId="7"/>
    <tableColumn id="4" xr3:uid="{DC412A8D-74BC-4F19-BCC3-9DACA7A0539E}" name="في كل" dataDxfId="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117C-9368-463C-A813-71A1D59796E3}">
  <sheetPr>
    <tabColor theme="1"/>
  </sheetPr>
  <dimension ref="A1:AG23"/>
  <sheetViews>
    <sheetView showGridLines="0" rightToLeft="1" zoomScale="70" zoomScaleNormal="70" workbookViewId="0">
      <selection activeCell="C9" sqref="C9"/>
    </sheetView>
  </sheetViews>
  <sheetFormatPr defaultColWidth="8.875" defaultRowHeight="14.25" x14ac:dyDescent="0.2"/>
  <cols>
    <col min="1" max="1" width="37.5" style="1" customWidth="1"/>
    <col min="2" max="6" width="9.5" style="1" customWidth="1"/>
    <col min="7" max="7" width="2.875" style="1" customWidth="1"/>
    <col min="8" max="8" width="17.875" style="1" customWidth="1"/>
    <col min="9" max="13" width="9.5" style="1" customWidth="1"/>
    <col min="14" max="14" width="2.5" style="1" customWidth="1"/>
    <col min="15" max="15" width="26.125" style="1" customWidth="1"/>
    <col min="16" max="16" width="27.5" style="1" customWidth="1"/>
    <col min="17" max="17" width="16" style="1" customWidth="1"/>
    <col min="18" max="18" width="19.5" style="1" customWidth="1"/>
    <col min="19" max="19" width="12.125" style="1" customWidth="1"/>
    <col min="20" max="20" width="10.5" style="1" customWidth="1"/>
    <col min="21" max="21" width="10.125" style="1" customWidth="1"/>
    <col min="22" max="22" width="10.5" style="1" customWidth="1"/>
    <col min="23" max="23" width="9.875" style="1" customWidth="1"/>
    <col min="24" max="25" width="8.875" style="1"/>
    <col min="26" max="26" width="10.125" style="1" bestFit="1" customWidth="1"/>
    <col min="27" max="27" width="8.875" style="1"/>
    <col min="28" max="28" width="8.875" style="1" customWidth="1"/>
    <col min="29" max="29" width="11.125" style="1" customWidth="1"/>
    <col min="30" max="30" width="8.875" style="1" customWidth="1"/>
    <col min="31" max="31" width="15.125" style="1" customWidth="1"/>
    <col min="32" max="16384" width="8.875" style="1"/>
  </cols>
  <sheetData>
    <row r="1" spans="1:33" ht="30.75" thickBot="1" x14ac:dyDescent="0.25">
      <c r="A1" s="237" t="s">
        <v>59</v>
      </c>
      <c r="B1" s="238"/>
      <c r="C1" s="238"/>
      <c r="D1" s="238"/>
      <c r="E1" s="238"/>
      <c r="F1" s="239"/>
      <c r="H1" s="237" t="s">
        <v>67</v>
      </c>
      <c r="I1" s="238"/>
      <c r="J1" s="238"/>
      <c r="K1" s="238"/>
      <c r="L1" s="238"/>
      <c r="M1" s="239"/>
      <c r="O1" s="240" t="s">
        <v>117</v>
      </c>
      <c r="P1" s="241"/>
      <c r="R1" s="5" t="s">
        <v>103</v>
      </c>
      <c r="S1" s="6" t="s">
        <v>104</v>
      </c>
      <c r="U1" s="238" t="s">
        <v>138</v>
      </c>
      <c r="V1" s="238"/>
      <c r="W1" s="238"/>
      <c r="X1" s="238"/>
      <c r="Y1" s="238"/>
    </row>
    <row r="2" spans="1:33" ht="30.75" thickBot="1" x14ac:dyDescent="0.25">
      <c r="A2" s="20" t="s">
        <v>60</v>
      </c>
      <c r="B2" s="20" t="s">
        <v>42</v>
      </c>
      <c r="C2" s="20" t="s">
        <v>43</v>
      </c>
      <c r="D2" s="20" t="s">
        <v>44</v>
      </c>
      <c r="E2" s="20" t="s">
        <v>45</v>
      </c>
      <c r="F2" s="20" t="s">
        <v>46</v>
      </c>
      <c r="H2" s="21" t="s">
        <v>66</v>
      </c>
      <c r="I2" s="21" t="s">
        <v>42</v>
      </c>
      <c r="J2" s="21" t="s">
        <v>43</v>
      </c>
      <c r="K2" s="21" t="s">
        <v>44</v>
      </c>
      <c r="L2" s="21" t="s">
        <v>45</v>
      </c>
      <c r="M2" s="21" t="s">
        <v>46</v>
      </c>
      <c r="O2" s="11" t="s">
        <v>42</v>
      </c>
      <c r="P2" s="14" t="e">
        <f>VLOOKUP('بيانات الكراسة '!E4,الفرضيات!A3:P15,16,FALSE)*'بيانات الكراسة '!E5/1000</f>
        <v>#N/A</v>
      </c>
      <c r="R2" s="11" t="s">
        <v>105</v>
      </c>
      <c r="S2" s="13">
        <v>1</v>
      </c>
      <c r="U2" s="13" t="s">
        <v>98</v>
      </c>
      <c r="V2" s="22" t="e">
        <f>VLOOKUP('بيانات الكراسة '!$E$4,الفرضيات!$A$3:$P$15,5,FALSE)</f>
        <v>#N/A</v>
      </c>
      <c r="W2" s="22" t="e">
        <f>VLOOKUP('بيانات الكراسة '!$E$4,الفرضيات!$A$3:$P$15,6,FALSE)</f>
        <v>#N/A</v>
      </c>
      <c r="X2" s="22" t="e">
        <f>VLOOKUP('بيانات الكراسة '!$E$4,الفرضيات!$A$3:$P$15,7,FALSE)</f>
        <v>#N/A</v>
      </c>
      <c r="Y2" s="22" t="e">
        <f>VLOOKUP('بيانات الكراسة '!$E$4,الفرضيات!$A$3:$P$15,8,FALSE)</f>
        <v>#N/A</v>
      </c>
    </row>
    <row r="3" spans="1:33" ht="24.75" thickBot="1" x14ac:dyDescent="0.25">
      <c r="A3" s="10" t="s">
        <v>61</v>
      </c>
      <c r="B3" s="14" t="e">
        <f>_xlfn.CEILING.MATH(I10*(1+الفرضيات!$Z$2)/(1+الفرضيات!$Z$3))</f>
        <v>#N/A</v>
      </c>
      <c r="C3" s="14" t="e">
        <f>_xlfn.CEILING.MATH(J10*(1+الفرضيات!$Z$2)/(1+الفرضيات!$Z$3))</f>
        <v>#N/A</v>
      </c>
      <c r="D3" s="14" t="e">
        <f>_xlfn.CEILING.MATH(K10*(1+الفرضيات!$Z$2)/(1+الفرضيات!$Z$3))</f>
        <v>#N/A</v>
      </c>
      <c r="E3" s="14" t="e">
        <f>_xlfn.CEILING.MATH(L10*(1+الفرضيات!$Z$2)/(1+الفرضيات!$Z$3))</f>
        <v>#N/A</v>
      </c>
      <c r="F3" s="14" t="e">
        <f>_xlfn.CEILING.MATH(M10*(1+الفرضيات!$Z$2)/(1+الفرضيات!$Z$3))</f>
        <v>#N/A</v>
      </c>
      <c r="H3" s="10" t="s">
        <v>68</v>
      </c>
      <c r="I3" s="14">
        <v>1</v>
      </c>
      <c r="J3" s="14">
        <v>1</v>
      </c>
      <c r="K3" s="14">
        <v>1</v>
      </c>
      <c r="L3" s="14">
        <v>1</v>
      </c>
      <c r="M3" s="14">
        <v>1</v>
      </c>
      <c r="O3" s="12" t="s">
        <v>43</v>
      </c>
      <c r="P3" s="14" t="e">
        <f>P2*(1+الفرضيات!E3)</f>
        <v>#N/A</v>
      </c>
      <c r="R3" s="12" t="s">
        <v>106</v>
      </c>
      <c r="S3" s="14">
        <v>7</v>
      </c>
    </row>
    <row r="4" spans="1:33" ht="30.75" thickBot="1" x14ac:dyDescent="0.25">
      <c r="A4" s="10" t="s">
        <v>82</v>
      </c>
      <c r="B4" s="14" t="e">
        <f>_xlfn.CEILING.MATH('لا يعدل'!$P$2*(1+الفرضيات!$Z$4)*'بيانات الكراسة '!$J13*(1-'بيانات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C4" s="14" t="e">
        <f>_xlfn.CEILING.MATH('لا يعدل'!$P$3*(1+الفرضيات!$Z$4)*'بيانات الكراسة '!$J13*(1-'بيانات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D4" s="14" t="e">
        <f>_xlfn.CEILING.MATH('لا يعدل'!$P$4*(1+الفرضيات!$Z$4)*'بيانات الكراسة '!$J13*(1-'بيانات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E4" s="14" t="e">
        <f>_xlfn.CEILING.MATH('لا يعدل'!$P$5*(1+الفرضيات!$Z$4)*'بيانات الكراسة '!$J13*(1-'بيانات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F4" s="14" t="e">
        <f>_xlfn.CEILING.MATH('لا يعدل'!$P$6*(1+الفرضيات!$Z$4)*'بيانات الكراسة '!$J13*(1-'بيانات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H4" s="10" t="s">
        <v>69</v>
      </c>
      <c r="I4" s="14" t="e">
        <f>_xlfn.CEILING.MATH(I12/الفرضيات!$AC$2)</f>
        <v>#N/A</v>
      </c>
      <c r="J4" s="14" t="e">
        <f>_xlfn.CEILING.MATH(J12/الفرضيات!$AC$2)</f>
        <v>#N/A</v>
      </c>
      <c r="K4" s="14" t="e">
        <f>_xlfn.CEILING.MATH(K12/الفرضيات!$AC$2)</f>
        <v>#N/A</v>
      </c>
      <c r="L4" s="14" t="e">
        <f>_xlfn.CEILING.MATH(L12/الفرضيات!$AC$2)</f>
        <v>#N/A</v>
      </c>
      <c r="M4" s="14" t="e">
        <f>_xlfn.CEILING.MATH(M12/الفرضيات!$AC$2)</f>
        <v>#N/A</v>
      </c>
      <c r="O4" s="12" t="s">
        <v>44</v>
      </c>
      <c r="P4" s="14" t="e">
        <f>P3*(1+الفرضيات!F3)</f>
        <v>#N/A</v>
      </c>
      <c r="R4" s="12" t="s">
        <v>107</v>
      </c>
      <c r="S4" s="14">
        <v>14</v>
      </c>
      <c r="U4" s="238" t="s">
        <v>145</v>
      </c>
      <c r="V4" s="238"/>
      <c r="W4" s="238"/>
      <c r="X4" s="238"/>
      <c r="Y4" s="238"/>
    </row>
    <row r="5" spans="1:33" ht="24.75" thickBot="1" x14ac:dyDescent="0.25">
      <c r="A5" s="10" t="s">
        <v>101</v>
      </c>
      <c r="B5" s="14" t="e">
        <f>_xlfn.CEILING.MATH('لا يعدل'!$P$2*(1+الفرضيات!$Z$4)*'بيانات الكراسة '!$J14*(1-'بيانات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C5" s="14" t="e">
        <f>_xlfn.CEILING.MATH('لا يعدل'!$P$3*(1+الفرضيات!$Z$4)*'بيانات الكراسة '!$J14*(1-'بيانات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D5" s="14" t="e">
        <f>_xlfn.CEILING.MATH('لا يعدل'!$P$4*(1+الفرضيات!$Z$4)*'بيانات الكراسة '!$J14*(1-'بيانات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E5" s="14" t="e">
        <f>_xlfn.CEILING.MATH('لا يعدل'!$P$5*(1+الفرضيات!$Z$4)*'بيانات الكراسة '!$J14*(1-'بيانات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F5" s="14" t="e">
        <f>_xlfn.CEILING.MATH('لا يعدل'!$P$6*(1+الفرضيات!$Z$4)*'بيانات الكراسة '!$J14*(1-'بيانات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H5" s="10" t="s">
        <v>70</v>
      </c>
      <c r="I5" s="14" t="e">
        <f>_xlfn.CEILING.MATH(I12/الفرضيات!$AC$4)</f>
        <v>#N/A</v>
      </c>
      <c r="J5" s="14" t="e">
        <f>_xlfn.CEILING.MATH(J12/الفرضيات!$AC$4)</f>
        <v>#N/A</v>
      </c>
      <c r="K5" s="14" t="e">
        <f>_xlfn.CEILING.MATH(K12/الفرضيات!$AC$4)</f>
        <v>#N/A</v>
      </c>
      <c r="L5" s="14" t="e">
        <f>_xlfn.CEILING.MATH(L12/الفرضيات!$AC$4)</f>
        <v>#N/A</v>
      </c>
      <c r="M5" s="14" t="e">
        <f>_xlfn.CEILING.MATH(M12/الفرضيات!$AC$4)</f>
        <v>#N/A</v>
      </c>
      <c r="O5" s="12" t="s">
        <v>45</v>
      </c>
      <c r="P5" s="14" t="e">
        <f>P4*(1+الفرضيات!G3)</f>
        <v>#N/A</v>
      </c>
      <c r="R5" s="12" t="s">
        <v>108</v>
      </c>
      <c r="S5" s="14">
        <v>30.5</v>
      </c>
      <c r="U5" s="13" t="e">
        <f>VLOOKUP('بيانات الكراسة '!$E$4,الفرضيات!$A$3:$P$15,10,FALSE)</f>
        <v>#N/A</v>
      </c>
      <c r="V5" s="22" t="e">
        <f>VLOOKUP('بيانات الكراسة '!$E$4,الفرضيات!$A$3:$P$15,11,FALSE)</f>
        <v>#N/A</v>
      </c>
      <c r="W5" s="22" t="e">
        <f>VLOOKUP('بيانات الكراسة '!$E$4,الفرضيات!$A$3:$P$15,12,FALSE)</f>
        <v>#N/A</v>
      </c>
      <c r="X5" s="22" t="e">
        <f>VLOOKUP('بيانات الكراسة '!$E$4,الفرضيات!$A$3:$P$15,13,FALSE)</f>
        <v>#N/A</v>
      </c>
      <c r="Y5" s="22" t="e">
        <f>VLOOKUP('بيانات الكراسة '!$E$4,الفرضيات!$A$3:$P$15,14,FALSE)</f>
        <v>#N/A</v>
      </c>
    </row>
    <row r="6" spans="1:33" ht="24.75" thickBot="1" x14ac:dyDescent="0.25">
      <c r="A6" s="10" t="s">
        <v>92</v>
      </c>
      <c r="B6" s="14" t="e">
        <f>_xlfn.CEILING.MATH('لا يعدل'!$P$2*(1+الفرضيات!$Z$4)*'بيانات الكراسة '!$J15*(1-'بيانات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C6" s="14" t="e">
        <f>_xlfn.CEILING.MATH('لا يعدل'!$P$3*(1+الفرضيات!$Z$4)*'بيانات الكراسة '!$J15*(1-'بيانات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D6" s="14" t="e">
        <f>_xlfn.CEILING.MATH('لا يعدل'!$P$4*(1+الفرضيات!$Z$4)*'بيانات الكراسة '!$J15*(1-'بيانات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E6" s="14" t="e">
        <f>_xlfn.CEILING.MATH('لا يعدل'!$P$5*(1+الفرضيات!$Z$4)*'بيانات الكراسة '!$J15*(1-'بيانات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F6" s="14" t="e">
        <f>_xlfn.CEILING.MATH('لا يعدل'!$P$6*(1+الفرضيات!$Z$4)*'بيانات الكراسة '!$J15*(1-'بيانات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H6" s="10" t="s">
        <v>71</v>
      </c>
      <c r="I6" s="14" t="e">
        <f>_xlfn.CEILING.MATH(I12/الفرضيات!$AC$5)</f>
        <v>#N/A</v>
      </c>
      <c r="J6" s="14" t="e">
        <f>_xlfn.CEILING.MATH(J12/الفرضيات!$AC$5)</f>
        <v>#N/A</v>
      </c>
      <c r="K6" s="14" t="e">
        <f>_xlfn.CEILING.MATH(K12/الفرضيات!$AC$5)</f>
        <v>#N/A</v>
      </c>
      <c r="L6" s="14" t="e">
        <f>_xlfn.CEILING.MATH(L12/الفرضيات!$AC$5)</f>
        <v>#N/A</v>
      </c>
      <c r="M6" s="14" t="e">
        <f>_xlfn.CEILING.MATH(M12/الفرضيات!$AC$5)</f>
        <v>#N/A</v>
      </c>
      <c r="O6" s="12" t="s">
        <v>46</v>
      </c>
      <c r="P6" s="14" t="e">
        <f>P5*(1+الفرضيات!H3)</f>
        <v>#N/A</v>
      </c>
      <c r="V6" s="9"/>
    </row>
    <row r="7" spans="1:33" ht="24.75" thickBot="1" x14ac:dyDescent="0.25">
      <c r="A7" s="10" t="s">
        <v>102</v>
      </c>
      <c r="B7" s="14" t="e">
        <f>_xlfn.CEILING.MATH('لا يعدل'!$P$2*(1+الفرضيات!$Z$4)*'بيانات الكراسة '!$J16*(1-'بيانات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C7" s="14" t="e">
        <f>_xlfn.CEILING.MATH('لا يعدل'!$P$3*(1+الفرضيات!$Z$4)*'بيانات الكراسة '!$J16*(1-'بيانات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D7" s="14" t="e">
        <f>_xlfn.CEILING.MATH('لا يعدل'!$P$4*(1+الفرضيات!$Z$4)*'بيانات الكراسة '!$J16*(1-'بيانات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E7" s="14" t="e">
        <f>_xlfn.CEILING.MATH('لا يعدل'!$P$5*(1+الفرضيات!$Z$4)*'بيانات الكراسة '!$J16*(1-'بيانات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F7" s="14" t="e">
        <f>_xlfn.CEILING.MATH('لا يعدل'!$P$6*(1+الفرضيات!$Z$4)*'بيانات الكراسة '!$J16*(1-'بيانات الكراسة '!$E$7)*(1+الفرضيات!$Z$2)/((الفرضيات!$V$2*الفرضيات!$W$2*'بيانات الكراسة '!$J$13)+(الفرضيات!$V$3*الفرضيات!$W$3*'بيانات الكراسة '!$J$14)+(الفرضيات!$V$4*الفرضيات!$W$4*'بيانات الكراسة '!$J$15)+(الفرضيات!$V$5*الفرضيات!$W$5*'بيانات الكراسة '!$J$16))/('بيانات الكراسة '!$E$21*'بيانات الكراسة '!$E$22)/VLOOKUP('بيانات الكراسة '!$F$21,'لا يعدل'!$R$2:$S$5,2,0))</f>
        <v>#N/A</v>
      </c>
      <c r="H7" s="10" t="s">
        <v>72</v>
      </c>
      <c r="I7" s="14" t="e">
        <f>_xlfn.CEILING.MATH((SUM($B$3:$B$24)-SUM(B15:B16))/الفرضيات!$AC$6)</f>
        <v>#N/A</v>
      </c>
      <c r="J7" s="14" t="e">
        <f>_xlfn.CEILING.MATH((SUM($C$3:$C$24)-SUM(C15:C16))/الفرضيات!$AC$6)</f>
        <v>#N/A</v>
      </c>
      <c r="K7" s="14" t="e">
        <f>_xlfn.CEILING.MATH((SUM($D$3:$D$24)-SUM(D15:D16))/الفرضيات!$AC$6)</f>
        <v>#N/A</v>
      </c>
      <c r="L7" s="14" t="e">
        <f>_xlfn.CEILING.MATH((SUM($E$3:$E$24)-SUM(E15:E16))/الفرضيات!$AC$6)</f>
        <v>#N/A</v>
      </c>
      <c r="M7" s="14" t="e">
        <f>_xlfn.CEILING.MATH((SUM($F$3:$F$24)-SUM(F15:F16))/الفرضيات!$AC$6)</f>
        <v>#N/A</v>
      </c>
      <c r="O7" s="15"/>
      <c r="P7" s="15"/>
      <c r="Q7" s="15"/>
      <c r="R7" s="15"/>
      <c r="S7" s="15"/>
      <c r="T7" s="15"/>
      <c r="U7" s="15"/>
      <c r="V7" s="15"/>
    </row>
    <row r="8" spans="1:33" ht="30.75" thickBot="1" x14ac:dyDescent="0.25">
      <c r="A8" s="10" t="s">
        <v>113</v>
      </c>
      <c r="B8" s="14" t="e">
        <f>_xlfn.CEILING.MATH('لا يعدل'!$P$2*(1+الفرضيات!$Z$4)*('بيانات الكراسة '!$E$7)*(1+الفرضيات!$Z$2)/(الفرضيات!$V$6*الفرضيات!$W$6*('بيانات الكراسة '!$E$21*'بيانات الكراسة '!$E$22)*VLOOKUP('بيانات الكراسة '!$F$21,'لا يعدل'!$R$2:$S$5,2,0)))</f>
        <v>#N/A</v>
      </c>
      <c r="C8" s="14" t="e">
        <f>_xlfn.CEILING.MATH('لا يعدل'!$P$3*(1+الفرضيات!$Z$4)*('بيانات الكراسة '!$E$7)*(1+الفرضيات!$Z$2)/(الفرضيات!$V$6*الفرضيات!$W$6*('بيانات الكراسة '!$E$21*'بيانات الكراسة '!$E$22)*VLOOKUP('بيانات الكراسة '!$F$21,'لا يعدل'!$R$2:$S$5,2,0)))</f>
        <v>#N/A</v>
      </c>
      <c r="D8" s="14" t="e">
        <f>_xlfn.CEILING.MATH('لا يعدل'!$P$4*(1+الفرضيات!$Z$4)*('بيانات الكراسة '!$E$7)*(1+الفرضيات!$Z$2)/(الفرضيات!$V$6*الفرضيات!$W$6*('بيانات الكراسة '!$E$21*'بيانات الكراسة '!$E$22)*VLOOKUP('بيانات الكراسة '!$F$21,'لا يعدل'!$R$2:$S$5,2,0)))</f>
        <v>#N/A</v>
      </c>
      <c r="E8" s="14" t="e">
        <f>_xlfn.CEILING.MATH('لا يعدل'!$P$5*(1+الفرضيات!$Z$4)*('بيانات الكراسة '!$E$7)*(1+الفرضيات!$Z$2)/(الفرضيات!$V$6*الفرضيات!$W$6*('بيانات الكراسة '!$E$21*'بيانات الكراسة '!$E$22)*VLOOKUP('بيانات الكراسة '!$F$21,'لا يعدل'!$R$2:$S$5,2,0)))</f>
        <v>#N/A</v>
      </c>
      <c r="F8" s="14" t="e">
        <f>_xlfn.CEILING.MATH('لا يعدل'!$P$6*(1+الفرضيات!$Z$4)*('بيانات الكراسة '!$E$7)*(1+الفرضيات!$Z$2)/(الفرضيات!$V$6*الفرضيات!$W$6*('بيانات الكراسة '!$E$21*'بيانات الكراسة '!$E$22)*VLOOKUP('بيانات الكراسة '!$F$21,'لا يعدل'!$R$2:$S$5,2,0)))</f>
        <v>#N/A</v>
      </c>
      <c r="H8" s="10" t="s">
        <v>73</v>
      </c>
      <c r="I8" s="14" t="e">
        <f>_xlfn.CEILING.MATH((SUM($B$3:$B$24)-SUM(B15:B16))/الفرضيات!$AC$7)</f>
        <v>#N/A</v>
      </c>
      <c r="J8" s="14" t="e">
        <f>_xlfn.CEILING.MATH((SUM($C$3:$C$24)-SUM(C15:C16))/الفرضيات!$AC$7)</f>
        <v>#N/A</v>
      </c>
      <c r="K8" s="14" t="e">
        <f>_xlfn.CEILING.MATH((SUM($D$3:$D$24)-SUM(D15:D16))/الفرضيات!$AC$7)</f>
        <v>#N/A</v>
      </c>
      <c r="L8" s="14" t="e">
        <f>_xlfn.CEILING.MATH((SUM($E$3:$E$24)-SUM(E15:E16))/الفرضيات!$AC$7)</f>
        <v>#N/A</v>
      </c>
      <c r="M8" s="14" t="e">
        <f>_xlfn.CEILING.MATH((SUM($F$3:$F$24)-SUM(F15:F16))/الفرضيات!$AC$7)</f>
        <v>#N/A</v>
      </c>
      <c r="O8" s="5" t="s">
        <v>210</v>
      </c>
      <c r="P8" s="5" t="s">
        <v>211</v>
      </c>
      <c r="Q8" s="15"/>
      <c r="R8" s="124" t="s">
        <v>213</v>
      </c>
      <c r="S8" s="125" t="s">
        <v>42</v>
      </c>
      <c r="T8" s="125" t="s">
        <v>43</v>
      </c>
      <c r="U8" s="125" t="s">
        <v>44</v>
      </c>
      <c r="V8" s="125" t="s">
        <v>45</v>
      </c>
      <c r="W8" s="125" t="s">
        <v>46</v>
      </c>
      <c r="AC8" s="9"/>
    </row>
    <row r="9" spans="1:33" ht="24.75" thickBot="1" x14ac:dyDescent="0.25">
      <c r="A9" s="10" t="s">
        <v>207</v>
      </c>
      <c r="B9" s="14" t="e">
        <f>_xlfn.CEILING.MATH(('لا يعدل'!$P$2*(1+الفرضيات!$Z$4)*'بيانات الكراسة '!$J3*(1-'بيانات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'!$J$10)))+S9)</f>
        <v>#N/A</v>
      </c>
      <c r="C9" s="14" t="e">
        <f>_xlfn.CEILING.MATH(('لا يعدل'!$P$3*(1+الفرضيات!$Z$4)*'بيانات الكراسة '!$J3*(1-'بيانات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'!$J$10)))+T9)</f>
        <v>#N/A</v>
      </c>
      <c r="D9" s="14" t="e">
        <f>_xlfn.CEILING.MATH(('لا يعدل'!$P$4*(1+الفرضيات!$Z$4)*'بيانات الكراسة '!$J3*(1-'بيانات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'!$J$10)))+U9)</f>
        <v>#N/A</v>
      </c>
      <c r="E9" s="14" t="e">
        <f>_xlfn.CEILING.MATH(('لا يعدل'!$P$5*(1+الفرضيات!$Z$4)*'بيانات الكراسة '!$J3*(1-'بيانات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'!$J$10)))+V9)</f>
        <v>#N/A</v>
      </c>
      <c r="F9" s="14" t="e">
        <f>_xlfn.CEILING.MATH(('لا يعدل'!$P$6*(1+الفرضيات!$Z$4)*'بيانات الكراسة '!$J3*(1-'بيانات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'!$J$10)))+W9)</f>
        <v>#N/A</v>
      </c>
      <c r="H9" s="10" t="s">
        <v>74</v>
      </c>
      <c r="I9" s="14" t="e">
        <f>_xlfn.CEILING.MATH((SUM($B$3:$B$24)-SUM(B9:B17))/الفرضيات!$AC$8)</f>
        <v>#N/A</v>
      </c>
      <c r="J9" s="14" t="e">
        <f>_xlfn.CEILING.MATH((SUM($C$3:$C$24)-SUM(C9:C17))/الفرضيات!$AC$8)</f>
        <v>#N/A</v>
      </c>
      <c r="K9" s="14" t="e">
        <f>_xlfn.CEILING.MATH((SUM($D$3:$D$24)-SUM(D9:D17))/الفرضيات!$AC$8)</f>
        <v>#N/A</v>
      </c>
      <c r="L9" s="14" t="e">
        <f>_xlfn.CEILING.MATH((SUM($E$3:$E$24)-SUM(E9:E17)))/الفرضيات!$AC$8</f>
        <v>#N/A</v>
      </c>
      <c r="M9" s="14" t="e">
        <f>_xlfn.CEILING.MATH((SUM($F$3:$F$24)-SUM(F9:F17))/الفرضيات!$AC$8)</f>
        <v>#N/A</v>
      </c>
      <c r="O9" s="14" t="e">
        <f>_xlfn.CEILING.MATH(('لا يعدل'!$P2*(1+الفرضيات!$Z$4)/((الفرضيات!$S$2*'بيانات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'!$J$10)))*(1-'بيانات الكراسة '!$E$7)+('لا يعدل'!$P2*(1+الفرضيات!$Z$4)*'بيانات الكراسة '!$E$7/(الفرضيات!$S$10)))</f>
        <v>#N/A</v>
      </c>
      <c r="P9" s="14" t="e">
        <f>('بيانات الكراسة '!$E$8+'بيانات الكراسة '!$E$10+'بيانات الكراسة '!$E$12+'بيانات الكراسة '!$E$14)*(1+U5)*1000/150</f>
        <v>#N/A</v>
      </c>
      <c r="Q9" s="129"/>
      <c r="R9" s="10" t="s">
        <v>207</v>
      </c>
      <c r="S9" s="14" t="e">
        <f>IF($P$9&gt;$O$9,($P$9-$O$9)*'بيانات الكراسة '!J3*(1-'بيانات الكراسة '!$E$7),0)</f>
        <v>#N/A</v>
      </c>
      <c r="T9" s="14" t="e">
        <f>IF($P$10&gt;$O$10,($P$10-$O$10)*'بيانات الكراسة '!J3*(1-'بيانات الكراسة '!$E$7),0)</f>
        <v>#N/A</v>
      </c>
      <c r="U9" s="14" t="e">
        <f>IF($P$11&gt;$O$11,($P$11-$O$11)*'بيانات الكراسة '!$J3*(1-'بيانات الكراسة '!$E$7),0)</f>
        <v>#N/A</v>
      </c>
      <c r="V9" s="14" t="e">
        <f>IF($P$12&gt;$O$12,($P$12-$O$12)*'بيانات الكراسة '!$J3*(1-'بيانات الكراسة '!$E$7),0)</f>
        <v>#N/A</v>
      </c>
      <c r="W9" s="14" t="e">
        <f>IF($P$13&gt;$O$13,($P$13-$O$13)*'بيانات الكراسة '!$J3*(1-'بيانات الكراسة '!$E$7),0)</f>
        <v>#N/A</v>
      </c>
      <c r="AB9" s="9"/>
    </row>
    <row r="10" spans="1:33" ht="24.75" thickBot="1" x14ac:dyDescent="0.25">
      <c r="A10" s="10" t="s">
        <v>97</v>
      </c>
      <c r="B10" s="14" t="e">
        <f>_xlfn.CEILING.MATH(('لا يعدل'!$P$2*(1+الفرضيات!$Z$4)*'بيانات الكراسة '!$J4*(1-'بيانات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'!$J$10)))+S10)</f>
        <v>#N/A</v>
      </c>
      <c r="C10" s="14" t="e">
        <f>_xlfn.CEILING.MATH(('لا يعدل'!$P$3*(1+الفرضيات!$Z$4)*'بيانات الكراسة '!$J4*(1-'بيانات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'!$J$10)))+T10)</f>
        <v>#N/A</v>
      </c>
      <c r="D10" s="14" t="e">
        <f>_xlfn.CEILING.MATH(('لا يعدل'!$P$4*(1+الفرضيات!$Z$4)*'بيانات الكراسة '!$J4*(1-'بيانات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'!$J$10)))+U10)</f>
        <v>#N/A</v>
      </c>
      <c r="E10" s="14" t="e">
        <f>_xlfn.CEILING.MATH(('لا يعدل'!$P$5*(1+الفرضيات!$Z$4)*'بيانات الكراسة '!$J4*(1-'بيانات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'!$J$10)))+V10)</f>
        <v>#N/A</v>
      </c>
      <c r="F10" s="14" t="e">
        <f>_xlfn.CEILING.MATH(('لا يعدل'!$P$6*(1+الفرضيات!$Z$4)*'بيانات الكراسة '!$J4*(1-'بيانات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'!$J$10)))+W10)</f>
        <v>#N/A</v>
      </c>
      <c r="H10" s="10" t="s">
        <v>75</v>
      </c>
      <c r="I10" s="14" t="e">
        <f>_xlfn.CEILING.MATH(I12/الفرضيات!$AC$3)</f>
        <v>#N/A</v>
      </c>
      <c r="J10" s="14" t="e">
        <f>_xlfn.CEILING.MATH(J12/الفرضيات!$AC$3)</f>
        <v>#N/A</v>
      </c>
      <c r="K10" s="14" t="e">
        <f>_xlfn.CEILING.MATH(K12/الفرضيات!$AC$3)</f>
        <v>#N/A</v>
      </c>
      <c r="L10" s="14" t="e">
        <f>_xlfn.CEILING.MATH(L12/الفرضيات!$AC$3)</f>
        <v>#N/A</v>
      </c>
      <c r="M10" s="14" t="e">
        <f>_xlfn.CEILING.MATH(M12/الفرضيات!$AC$3)</f>
        <v>#N/A</v>
      </c>
      <c r="O10" s="14" t="e">
        <f>_xlfn.CEILING.MATH(('لا يعدل'!$P3*(1+الفرضيات!$Z$4)/((الفرضيات!$S$2*'بيانات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'!$J$10)))*(1-'بيانات الكراسة '!$E$7)+('لا يعدل'!$P3*(1+الفرضيات!$Z$4)*'بيانات الكراسة '!$E$7/(الفرضيات!$S$10)))</f>
        <v>#N/A</v>
      </c>
      <c r="P10" s="14" t="e">
        <f>P9*(1+V5)</f>
        <v>#N/A</v>
      </c>
      <c r="Q10" s="17"/>
      <c r="R10" s="10" t="s">
        <v>97</v>
      </c>
      <c r="S10" s="14" t="e">
        <f>IF($P$9&gt;$O$9,($P$9-$O$9)*'بيانات الكراسة '!J4*(1-'بيانات الكراسة '!$E$7),0)</f>
        <v>#N/A</v>
      </c>
      <c r="T10" s="14" t="e">
        <f>IF($P$10&gt;$O$10,($P$10-$O$10)*'بيانات الكراسة '!J4*(1-'بيانات الكراسة '!$E$7),0)</f>
        <v>#N/A</v>
      </c>
      <c r="U10" s="14" t="e">
        <f>IF($P$11&gt;$O$11,($P$11-$O$11)*'بيانات الكراسة '!$J4*(1-'بيانات الكراسة '!$E$7),0)</f>
        <v>#N/A</v>
      </c>
      <c r="V10" s="14" t="e">
        <f>IF($P$12&gt;$O$12,($P$12-$O$12)*'بيانات الكراسة '!$J4*(1-'بيانات الكراسة '!$E$7),0)</f>
        <v>#N/A</v>
      </c>
      <c r="W10" s="14" t="e">
        <f>IF($P$13&gt;$O$13,($P$13-$O$13)*'بيانات الكراسة '!$J4*(1-'بيانات الكراسة '!$E$7),0)</f>
        <v>#N/A</v>
      </c>
    </row>
    <row r="11" spans="1:33" ht="24.75" thickBot="1" x14ac:dyDescent="0.25">
      <c r="A11" s="10" t="s">
        <v>83</v>
      </c>
      <c r="B11" s="14" t="e">
        <f>_xlfn.CEILING.MATH(('لا يعدل'!$P$2*(1+الفرضيات!$Z$4)*'بيانات الكراسة '!$J5*(1-'بيانات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'!$J$10)))+S11)</f>
        <v>#N/A</v>
      </c>
      <c r="C11" s="14" t="e">
        <f>_xlfn.CEILING.MATH(('لا يعدل'!$P$3*(1+الفرضيات!$Z$4)*'بيانات الكراسة '!$J5*(1-'بيانات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'!$J$10)))+T11)</f>
        <v>#N/A</v>
      </c>
      <c r="D11" s="14" t="e">
        <f>_xlfn.CEILING.MATH(('لا يعدل'!$P$4*(1+الفرضيات!$Z$4)*'بيانات الكراسة '!$J5*(1-'بيانات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'!$J$10)))+U11)</f>
        <v>#N/A</v>
      </c>
      <c r="E11" s="14" t="e">
        <f>_xlfn.CEILING.MATH(('لا يعدل'!$P$5*(1+الفرضيات!$Z$4)*'بيانات الكراسة '!$J5*(1-'بيانات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'!$J$10)))+V11)</f>
        <v>#N/A</v>
      </c>
      <c r="F11" s="14" t="e">
        <f>_xlfn.CEILING.MATH(('لا يعدل'!$P$6*(1+الفرضيات!$Z$4)*'بيانات الكراسة '!$J5*(1-'بيانات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'!$J$10)))+W11)</f>
        <v>#N/A</v>
      </c>
      <c r="H11" s="10" t="s">
        <v>76</v>
      </c>
      <c r="I11" s="14">
        <f>_xlfn.CEILING.MATH('بيانات الكراسة '!$E$5/الفرضيات!$AC$9)</f>
        <v>0</v>
      </c>
      <c r="J11" s="14" t="e">
        <f>_xlfn.CEILING.MATH('بيانات الكراسة '!$E$5/الفرضيات!$AC$9*(1+V2))</f>
        <v>#N/A</v>
      </c>
      <c r="K11" s="14" t="e">
        <f>_xlfn.CEILING.MATH('بيانات الكراسة '!$E$5/الفرضيات!$AC$9*(1+V2)*(1+W2))</f>
        <v>#N/A</v>
      </c>
      <c r="L11" s="14" t="e">
        <f>_xlfn.CEILING.MATH('بيانات الكراسة '!$E$5/الفرضيات!$AC$9 * (1+ V2)  * (1+W2)   * (1+X2))</f>
        <v>#N/A</v>
      </c>
      <c r="M11" s="14" t="e">
        <f>_xlfn.CEILING.MATH('بيانات الكراسة '!$E$5/الفرضيات!$AC$9 * (1+ V2) * (1+ W2) * (1+ X2) * (1+ Y2))</f>
        <v>#N/A</v>
      </c>
      <c r="O11" s="14" t="e">
        <f>_xlfn.CEILING.MATH(('لا يعدل'!$P4*(1+الفرضيات!$Z$4)/((الفرضيات!$S$2*'بيانات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'!$J$10)))*(1-'بيانات الكراسة '!$E$7)+('لا يعدل'!$P4*(1+الفرضيات!$Z$4)*'بيانات الكراسة '!$E$7/(الفرضيات!$S$10)))</f>
        <v>#N/A</v>
      </c>
      <c r="P11" s="14" t="e">
        <f>P10*(1+W5)</f>
        <v>#N/A</v>
      </c>
      <c r="Q11" s="15"/>
      <c r="R11" s="10" t="s">
        <v>83</v>
      </c>
      <c r="S11" s="14" t="e">
        <f>IF($P$9&gt;$O$9,($P$9-$O$9)*'بيانات الكراسة '!J5*(1-'بيانات الكراسة '!$E$7),0)</f>
        <v>#N/A</v>
      </c>
      <c r="T11" s="14" t="e">
        <f>IF($P$10&gt;$O$10,($P$10-$O$10)*'بيانات الكراسة '!J5*(1-'بيانات الكراسة '!$E$7),0)</f>
        <v>#N/A</v>
      </c>
      <c r="U11" s="14" t="e">
        <f>IF($P$11&gt;$O$11,($P$11-$O$11)*'بيانات الكراسة '!$J5*(1-'بيانات الكراسة '!$E$7),0)</f>
        <v>#N/A</v>
      </c>
      <c r="V11" s="14" t="e">
        <f>IF($P$12&gt;$O$12,($P$12-$O$12)*'بيانات الكراسة '!$J5*(1-'بيانات الكراسة '!$E$7),0)</f>
        <v>#N/A</v>
      </c>
      <c r="W11" s="14" t="e">
        <f>IF($P$13&gt;$O$13,($P$13-$O$13)*'بيانات الكراسة '!$J5*(1-'بيانات الكراسة '!$E$7),0)</f>
        <v>#N/A</v>
      </c>
    </row>
    <row r="12" spans="1:33" ht="24.75" thickBot="1" x14ac:dyDescent="0.25">
      <c r="A12" s="10" t="s">
        <v>84</v>
      </c>
      <c r="B12" s="14" t="e">
        <f>_xlfn.CEILING.MATH(('لا يعدل'!$P$2*(1+الفرضيات!$Z$4)*'بيانات الكراسة '!$J6*(1-'بيانات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'!$J$10)))+S12)</f>
        <v>#N/A</v>
      </c>
      <c r="C12" s="14" t="e">
        <f>_xlfn.CEILING.MATH(('لا يعدل'!$P$3*(1+الفرضيات!$Z$4)*'بيانات الكراسة '!$J6*(1-'بيانات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'!$J$10)))+T12)</f>
        <v>#N/A</v>
      </c>
      <c r="D12" s="14" t="e">
        <f>_xlfn.CEILING.MATH(('لا يعدل'!$P$4*(1+الفرضيات!$Z$4)*'بيانات الكراسة '!$J6*(1-'بيانات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'!$J$10)))+U12)</f>
        <v>#N/A</v>
      </c>
      <c r="E12" s="14" t="e">
        <f>_xlfn.CEILING.MATH(('لا يعدل'!$P$5*(1+الفرضيات!$Z$4)*'بيانات الكراسة '!$J6*(1-'بيانات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'!$J$10)))+V12)</f>
        <v>#N/A</v>
      </c>
      <c r="F12" s="14" t="e">
        <f>_xlfn.CEILING.MATH(('لا يعدل'!$P$6*(1+الفرضيات!$Z$4)*'بيانات الكراسة '!$J6*(1-'بيانات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'!$J$10)))+W12)</f>
        <v>#N/A</v>
      </c>
      <c r="H12" s="10" t="s">
        <v>77</v>
      </c>
      <c r="I12" s="14" t="e">
        <f>SUM(I19:I23)</f>
        <v>#N/A</v>
      </c>
      <c r="J12" s="14" t="e">
        <f t="shared" ref="J12:M12" si="0">SUM(J19:J23)</f>
        <v>#N/A</v>
      </c>
      <c r="K12" s="14" t="e">
        <f t="shared" si="0"/>
        <v>#N/A</v>
      </c>
      <c r="L12" s="14" t="e">
        <f t="shared" si="0"/>
        <v>#N/A</v>
      </c>
      <c r="M12" s="14" t="e">
        <f t="shared" si="0"/>
        <v>#N/A</v>
      </c>
      <c r="O12" s="14" t="e">
        <f>_xlfn.CEILING.MATH(('لا يعدل'!$P5*(1+الفرضيات!$Z$4)/((الفرضيات!$S$2*'بيانات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'!$J$10)))*(1-'بيانات الكراسة '!$E$7)+('لا يعدل'!$P5*(1+الفرضيات!$Z$4)*'بيانات الكراسة '!$E$7/(الفرضيات!$S$10)))</f>
        <v>#N/A</v>
      </c>
      <c r="P12" s="14" t="e">
        <f>P11*(1+X5)</f>
        <v>#N/A</v>
      </c>
      <c r="Q12" s="16"/>
      <c r="R12" s="10" t="s">
        <v>84</v>
      </c>
      <c r="S12" s="14" t="e">
        <f>IF($P$9&gt;$O$9,($P$9-$O$9)*'بيانات الكراسة '!J6*(1-'بيانات الكراسة '!$E$7),0)</f>
        <v>#N/A</v>
      </c>
      <c r="T12" s="14" t="e">
        <f>IF($P$10&gt;$O$10,($P$10-$O$10)*'بيانات الكراسة '!J6*(1-'بيانات الكراسة '!$E$7),0)</f>
        <v>#N/A</v>
      </c>
      <c r="U12" s="14" t="e">
        <f>IF($P$11&gt;$O$11,($P$11-$O$11)*'بيانات الكراسة '!$J6*(1-'بيانات الكراسة '!$E$7),0)</f>
        <v>#N/A</v>
      </c>
      <c r="V12" s="14" t="e">
        <f>IF($P$12&gt;$O$12,($P$12-$O$12)*'بيانات الكراسة '!$J6*(1-'بيانات الكراسة '!$E$7),0)</f>
        <v>#N/A</v>
      </c>
      <c r="W12" s="14" t="e">
        <f>IF($P$13&gt;$O$13,($P$13-$O$13)*'بيانات الكراسة '!$J6*(1-'بيانات الكراسة '!$E$7),0)</f>
        <v>#N/A</v>
      </c>
    </row>
    <row r="13" spans="1:33" ht="24.75" thickBot="1" x14ac:dyDescent="0.25">
      <c r="A13" s="10" t="s">
        <v>85</v>
      </c>
      <c r="B13" s="14" t="e">
        <f>_xlfn.CEILING.MATH(('لا يعدل'!$P$2*(1+الفرضيات!$Z$4)*'بيانات الكراسة '!$J7*(1-'بيانات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'!$J$10)))+S13)</f>
        <v>#N/A</v>
      </c>
      <c r="C13" s="14" t="e">
        <f>_xlfn.CEILING.MATH(('لا يعدل'!$P$3*(1+الفرضيات!$Z$4)*'بيانات الكراسة '!$J7*(1-'بيانات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'!$J$10)))+T13)</f>
        <v>#N/A</v>
      </c>
      <c r="D13" s="14" t="e">
        <f>_xlfn.CEILING.MATH(('لا يعدل'!$P$4*(1+الفرضيات!$Z$4)*'بيانات الكراسة '!$J7*(1-'بيانات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'!$J$10)))+U13)</f>
        <v>#N/A</v>
      </c>
      <c r="E13" s="14" t="e">
        <f>_xlfn.CEILING.MATH(('لا يعدل'!$P$5*(1+الفرضيات!$Z$4)*'بيانات الكراسة '!$J7*(1-'بيانات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'!$J$10)))+V13)</f>
        <v>#N/A</v>
      </c>
      <c r="F13" s="14" t="e">
        <f>_xlfn.CEILING.MATH(('لا يعدل'!$P$6*(1+الفرضيات!$Z$4)*'بيانات الكراسة '!$J7*(1-'بيانات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'!$J$10)))+W13)</f>
        <v>#N/A</v>
      </c>
      <c r="H13" s="10" t="s">
        <v>78</v>
      </c>
      <c r="I13" s="14" t="e">
        <f>_xlfn.CEILING.MATH(SUM(B4:B8)*(1+الفرضيات!$Z$3)*'بيانات الكراسة '!$E$21/VLOOKUP('بيانات الكراسة '!$F$21,'لا يعدل'!$R$2:$S$5,2,0)/(1+الفرضيات!$Z$2))</f>
        <v>#N/A</v>
      </c>
      <c r="J13" s="14" t="e">
        <f>_xlfn.CEILING.MATH(SUM(C4:C8)*(1+الفرضيات!$Z$3)*'بيانات الكراسة '!$E$21/VLOOKUP('بيانات الكراسة '!$F$21,'لا يعدل'!$R$2:$S$5,2,0)/(1+الفرضيات!$Z$2))</f>
        <v>#N/A</v>
      </c>
      <c r="K13" s="14" t="e">
        <f>_xlfn.CEILING.MATH(SUM(D4:D8)*(1+الفرضيات!$Z$3)*'بيانات الكراسة '!$E$21/VLOOKUP('بيانات الكراسة '!$F$21,'لا يعدل'!$R$2:$S$5,2,0)/(1+الفرضيات!$Z$2))</f>
        <v>#N/A</v>
      </c>
      <c r="L13" s="14" t="e">
        <f>_xlfn.CEILING.MATH(SUM(E4:E8)*(1+الفرضيات!$Z$3)*'بيانات الكراسة '!$E$21/VLOOKUP('بيانات الكراسة '!$F$21,'لا يعدل'!$R$2:$S$5,2,0)/(1+الفرضيات!$Z$2))</f>
        <v>#N/A</v>
      </c>
      <c r="M13" s="14" t="e">
        <f>_xlfn.CEILING.MATH(SUM(F4:F8)*(1+الفرضيات!$Z$3)*'بيانات الكراسة '!$E$21/VLOOKUP('بيانات الكراسة '!$F$21,'لا يعدل'!$R$2:$S$5,2,0)/(1+الفرضيات!$Z$2))</f>
        <v>#N/A</v>
      </c>
      <c r="O13" s="14" t="e">
        <f>_xlfn.CEILING.MATH(('لا يعدل'!$P6*(1+الفرضيات!$Z$4)/((الفرضيات!$S$2*'بيانات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'!$J$10)))*(1-'بيانات الكراسة '!$E$7)+('لا يعدل'!$P6*(1+الفرضيات!$Z$4)*'بيانات الكراسة '!$E$7/(الفرضيات!$S$10)))</f>
        <v>#N/A</v>
      </c>
      <c r="P13" s="14" t="e">
        <f>P12*(1+Y5)</f>
        <v>#N/A</v>
      </c>
      <c r="Q13" s="18"/>
      <c r="R13" s="10" t="s">
        <v>85</v>
      </c>
      <c r="S13" s="14" t="e">
        <f>IF($P$9&gt;$O$9,($P$9-$O$9)*'بيانات الكراسة '!J7*(1-'بيانات الكراسة '!$E$7),0)</f>
        <v>#N/A</v>
      </c>
      <c r="T13" s="14" t="e">
        <f>IF($P$10&gt;$O$10,($P$10-$O$10)*'بيانات الكراسة '!J7*(1-'بيانات الكراسة '!$E$7),0)</f>
        <v>#N/A</v>
      </c>
      <c r="U13" s="14" t="e">
        <f>IF($P$11&gt;$O$11,($P$11-$O$11)*'بيانات الكراسة '!$J7*(1-'بيانات الكراسة '!$E$7),0)</f>
        <v>#N/A</v>
      </c>
      <c r="V13" s="14" t="e">
        <f>IF($P$12&gt;$O$12,($P$12-$O$12)*'بيانات الكراسة '!$J7*(1-'بيانات الكراسة '!$E$7),0)</f>
        <v>#N/A</v>
      </c>
      <c r="W13" s="14" t="e">
        <f>IF($P$13&gt;$O$13,($P$13-$O$13)*'بيانات الكراسة '!$J7*(1-'بيانات الكراسة '!$E$7),0)</f>
        <v>#N/A</v>
      </c>
    </row>
    <row r="14" spans="1:33" ht="25.7" customHeight="1" thickBot="1" x14ac:dyDescent="0.25">
      <c r="A14" s="10" t="s">
        <v>86</v>
      </c>
      <c r="B14" s="14" t="e">
        <f>_xlfn.CEILING.MATH(('لا يعدل'!$P$2*(1+الفرضيات!$Z$4)*'بيانات الكراسة '!$J8*(1-'بيانات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'!$J$10)))+S14)</f>
        <v>#N/A</v>
      </c>
      <c r="C14" s="14" t="e">
        <f>_xlfn.CEILING.MATH(('لا يعدل'!$P$3*(1+الفرضيات!$Z$4)*'بيانات الكراسة '!$J8*(1-'بيانات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'!$J$10)))+T14)</f>
        <v>#N/A</v>
      </c>
      <c r="D14" s="14" t="e">
        <f>_xlfn.CEILING.MATH(('لا يعدل'!$P$4*(1+الفرضيات!$Z$4)*'بيانات الكراسة '!$J8*(1-'بيانات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'!$J$10)))+U14)</f>
        <v>#N/A</v>
      </c>
      <c r="E14" s="14" t="e">
        <f>_xlfn.CEILING.MATH(('لا يعدل'!$P$5*(1+الفرضيات!$Z$4)*'بيانات الكراسة '!$J8*(1-'بيانات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'!$J$10)))+V14)</f>
        <v>#N/A</v>
      </c>
      <c r="F14" s="14" t="e">
        <f>_xlfn.CEILING.MATH(('لا يعدل'!$P$6*(1+الفرضيات!$Z$4)*'بيانات الكراسة '!$J8*(1-'بيانات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'!$J$10)))+W14)</f>
        <v>#N/A</v>
      </c>
      <c r="H14" s="10" t="s">
        <v>79</v>
      </c>
      <c r="I14" s="14">
        <f>_xlfn.CEILING.MATH(B18*(1+الفرضيات!$Z$3)/(1+الفرضيات!$Z$2))</f>
        <v>0</v>
      </c>
      <c r="J14" s="14" t="e">
        <f>_xlfn.CEILING.MATH(C18*(1+الفرضيات!$Z$3)/(1+الفرضيات!$Z$2))</f>
        <v>#N/A</v>
      </c>
      <c r="K14" s="14" t="e">
        <f>_xlfn.CEILING.MATH(D18*(1+الفرضيات!$Z$3)/(1+الفرضيات!$Z$2))</f>
        <v>#N/A</v>
      </c>
      <c r="L14" s="14" t="e">
        <f>_xlfn.CEILING.MATH(E18*(1+الفرضيات!$Z$3)/(1+الفرضيات!$Z$2))</f>
        <v>#N/A</v>
      </c>
      <c r="M14" s="14" t="e">
        <f>_xlfn.CEILING.MATH(F18*(1+الفرضيات!$Z$3)/(1+الفرضيات!$Z$2))</f>
        <v>#N/A</v>
      </c>
      <c r="Q14" s="18"/>
      <c r="R14" s="10" t="s">
        <v>86</v>
      </c>
      <c r="S14" s="14" t="e">
        <f>IF($P$9&gt;$O$9,($P$9-$O$9)*'بيانات الكراسة '!J8*(1-'بيانات الكراسة '!$E$7),0)</f>
        <v>#N/A</v>
      </c>
      <c r="T14" s="14" t="e">
        <f>IF($P$10&gt;$O$10,($P$10-$O$10)*'بيانات الكراسة '!J8*(1-'بيانات الكراسة '!$E$7),0)</f>
        <v>#N/A</v>
      </c>
      <c r="U14" s="14" t="e">
        <f>IF($P$11&gt;$O$11,($P$11-$O$11)*'بيانات الكراسة '!$J8*(1-'بيانات الكراسة '!$E$7),0)</f>
        <v>#N/A</v>
      </c>
      <c r="V14" s="14" t="e">
        <f>IF($P$12&gt;$O$12,($P$12-$O$12)*'بيانات الكراسة '!$J8*(1-'بيانات الكراسة '!$E$7),0)</f>
        <v>#N/A</v>
      </c>
      <c r="W14" s="14" t="e">
        <f>IF($P$13&gt;$O$13,($P$13-$O$13)*'بيانات الكراسة '!$J8*(1-'بيانات الكراسة '!$E$7),0)</f>
        <v>#N/A</v>
      </c>
      <c r="AG14" s="8"/>
    </row>
    <row r="15" spans="1:33" ht="24.75" thickBot="1" x14ac:dyDescent="0.25">
      <c r="A15" s="10" t="s">
        <v>208</v>
      </c>
      <c r="B15" s="14" t="e">
        <f>_xlfn.CEILING.MATH(('لا يعدل'!$P$2*(1+الفرضيات!$Z$4)*'بيانات الكراسة '!$J9*(1-'بيانات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'!$J$10)))+S15)</f>
        <v>#N/A</v>
      </c>
      <c r="C15" s="14" t="e">
        <f>_xlfn.CEILING.MATH(('لا يعدل'!$P$3*(1+الفرضيات!$Z$4)*'بيانات الكراسة '!$J9*(1-'بيانات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'!$J$10)))+T15)</f>
        <v>#N/A</v>
      </c>
      <c r="D15" s="14" t="e">
        <f>_xlfn.CEILING.MATH(('لا يعدل'!$P$4*(1+الفرضيات!$Z$4)*'بيانات الكراسة '!$J9*(1-'بيانات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'!$J$10)))+U15)</f>
        <v>#N/A</v>
      </c>
      <c r="E15" s="14" t="e">
        <f>_xlfn.CEILING.MATH(('لا يعدل'!$P$5*(1+الفرضيات!$Z$4)*'بيانات الكراسة '!$J9*(1-'بيانات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'!$J$10)))+V15)</f>
        <v>#N/A</v>
      </c>
      <c r="F15" s="14" t="e">
        <f>_xlfn.CEILING.MATH(('لا يعدل'!$P$6*(1+الفرضيات!$Z$4)*'بيانات الكراسة '!$J9*(1-'بيانات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'!$J$10)))+W15)</f>
        <v>#N/A</v>
      </c>
      <c r="H15" s="10" t="s">
        <v>80</v>
      </c>
      <c r="I15" s="14" t="e">
        <f>_xlfn.CEILING.MATH(B20*(1+الفرضيات!$Z$3)*'بيانات الكراسة '!$E$21/VLOOKUP('بيانات الكراسة '!$F$21,'لا يعدل'!$R$2:$S$5,2,0)/(1+الفرضيات!$Z$2))</f>
        <v>#DIV/0!</v>
      </c>
      <c r="J15" s="14" t="e">
        <f>_xlfn.CEILING.MATH(C20*(1+الفرضيات!$Z$3)*'بيانات الكراسة '!$E$21/VLOOKUP('بيانات الكراسة '!$F$21,'لا يعدل'!$R$2:$S$5,2,0)/(1+الفرضيات!$Z$2))</f>
        <v>#DIV/0!</v>
      </c>
      <c r="K15" s="14" t="e">
        <f>_xlfn.CEILING.MATH(D20*(1+الفرضيات!$Z$3)*'بيانات الكراسة '!$E$21/VLOOKUP('بيانات الكراسة '!$F$21,'لا يعدل'!$R$2:$S$5,2,0)/(1+الفرضيات!$Z$2))</f>
        <v>#DIV/0!</v>
      </c>
      <c r="L15" s="14" t="e">
        <f>_xlfn.CEILING.MATH(E20*(1+الفرضيات!$Z$3)*'بيانات الكراسة '!$E$21/VLOOKUP('بيانات الكراسة '!$F$21,'لا يعدل'!$R$2:$S$5,2,0)/(1+الفرضيات!$Z$2))</f>
        <v>#DIV/0!</v>
      </c>
      <c r="M15" s="14" t="e">
        <f>_xlfn.CEILING.MATH(F20*(1+الفرضيات!$Z$3)*'بيانات الكراسة '!$E$21/VLOOKUP('بيانات الكراسة '!$F$21,'لا يعدل'!$R$2:$S$5,2,0)/(1+الفرضيات!$Z$2))</f>
        <v>#DIV/0!</v>
      </c>
      <c r="Q15" s="15"/>
      <c r="R15" s="10" t="s">
        <v>208</v>
      </c>
      <c r="S15" s="14" t="e">
        <f>IF($P$9&gt;$O$9,($P$9-$O$9)*'بيانات الكراسة '!J9*(1-'بيانات الكراسة '!$E$7),0)</f>
        <v>#N/A</v>
      </c>
      <c r="T15" s="14" t="e">
        <f>IF($P$10&gt;$O$10,($P$10-$O$10)*'بيانات الكراسة '!J9*(1-'بيانات الكراسة '!$E$7),0)</f>
        <v>#N/A</v>
      </c>
      <c r="U15" s="14" t="e">
        <f>IF($P$11&gt;$O$11,($P$11-$O$11)*'بيانات الكراسة '!$J9*(1-'بيانات الكراسة '!$E$7),0)</f>
        <v>#N/A</v>
      </c>
      <c r="V15" s="14" t="e">
        <f>IF($P$12&gt;$O$12,($P$12-$O$12)*'بيانات الكراسة '!$J9*(1-'بيانات الكراسة '!$E$7),0)</f>
        <v>#N/A</v>
      </c>
      <c r="W15" s="14" t="e">
        <f>IF($P$13&gt;$O$13,($P$13-$O$13)*'بيانات الكراسة '!$J9*(1-'بيانات الكراسة '!$E$7),0)</f>
        <v>#N/A</v>
      </c>
    </row>
    <row r="16" spans="1:33" ht="24.75" thickBot="1" x14ac:dyDescent="0.25">
      <c r="A16" s="10" t="s">
        <v>87</v>
      </c>
      <c r="B16" s="14" t="e">
        <f>_xlfn.CEILING.MATH(('لا يعدل'!$P$2*(1+الفرضيات!$Z$4)*'بيانات الكراسة '!$J10*(1-'بيانات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'!$J$10)))+S16)</f>
        <v>#N/A</v>
      </c>
      <c r="C16" s="14" t="e">
        <f>_xlfn.CEILING.MATH(('لا يعدل'!$P$3*(1+الفرضيات!$Z$4)*'بيانات الكراسة '!$J10*(1-'بيانات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'!$J$10)))+T16)</f>
        <v>#N/A</v>
      </c>
      <c r="D16" s="14" t="e">
        <f>_xlfn.CEILING.MATH(('لا يعدل'!$P$4*(1+الفرضيات!$Z$4)*'بيانات الكراسة '!$J10*(1-'بيانات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'!$J$10)))+U16)</f>
        <v>#N/A</v>
      </c>
      <c r="E16" s="14" t="e">
        <f>_xlfn.CEILING.MATH(('لا يعدل'!$P$5*(1+الفرضيات!$Z$4)*'بيانات الكراسة '!$J10*(1-'بيانات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'!$J$10)))+V16)</f>
        <v>#N/A</v>
      </c>
      <c r="F16" s="14" t="e">
        <f>_xlfn.CEILING.MATH(('لا يعدل'!$P$6*(1+الفرضيات!$Z$4)*'بيانات الكراسة '!$J10*(1-'بيانات الكراسة '!$E$7)/((الفرضيات!$S$2*'بيانات الكراسة '!$J$3)+(الفرضيات!$S$3*'بيانات الكراسة '!$J$4)+(الفرضيات!$S$4*'بيانات الكراسة '!$J$5)+(الفرضيات!$S$5*'بيانات الكراسة '!$J$6)+(الفرضيات!$S$6*'بيانات الكراسة '!$J$7)+(الفرضيات!$S$7*'بيانات الكراسة '!$J$8)+(الفرضيات!$S$8*'بيانات الكراسة '!$J$9)+(الفرضيات!$S$9*'بيانات الكراسة '!$J$10)))+W16)</f>
        <v>#N/A</v>
      </c>
      <c r="H16" s="10" t="s">
        <v>81</v>
      </c>
      <c r="I16" s="14" t="e">
        <f>_xlfn.CEILING.MATH(B21*(1+الفرضيات!$Z$3)*'بيانات الكراسة '!$E$26/VLOOKUP('بيانات الكراسة '!$F$21,'لا يعدل'!$R$2:$S$5,2,0)/(1+الفرضيات!$Z$2))</f>
        <v>#DIV/0!</v>
      </c>
      <c r="J16" s="14" t="e">
        <f>_xlfn.CEILING.MATH(C21*(1+الفرضيات!$Z$3)*'بيانات الكراسة '!$E$26/VLOOKUP('بيانات الكراسة '!$F$21,'لا يعدل'!$R$2:$S$5,2,0)/(1+الفرضيات!$Z$2))</f>
        <v>#DIV/0!</v>
      </c>
      <c r="K16" s="14" t="e">
        <f>_xlfn.CEILING.MATH(D21*(1+الفرضيات!$Z$3)*'بيانات الكراسة '!$E$26/VLOOKUP('بيانات الكراسة '!$F$21,'لا يعدل'!$R$2:$S$5,2,0)/(1+الفرضيات!$Z$2))</f>
        <v>#DIV/0!</v>
      </c>
      <c r="L16" s="14" t="e">
        <f>_xlfn.CEILING.MATH(E21*(1+الفرضيات!$Z$3)*'بيانات الكراسة '!$E$26/VLOOKUP('بيانات الكراسة '!$F$21,'لا يعدل'!$R$2:$S$5,2,0)/(1+الفرضيات!$Z$2))</f>
        <v>#DIV/0!</v>
      </c>
      <c r="M16" s="14" t="e">
        <f>_xlfn.CEILING.MATH(F21*(1+الفرضيات!$Z$3)*'بيانات الكراسة '!$E$26/VLOOKUP('بيانات الكراسة '!$F$21,'لا يعدل'!$R$2:$S$5,2,0)/(1+الفرضيات!$Z$2))</f>
        <v>#DIV/0!</v>
      </c>
      <c r="Q16" s="19"/>
      <c r="R16" s="10" t="s">
        <v>87</v>
      </c>
      <c r="S16" s="14" t="e">
        <f>IF($P$9&gt;$O$9,($P$9-$O$9)*'بيانات الكراسة '!J10*(1-'بيانات الكراسة '!$E$7),0)</f>
        <v>#N/A</v>
      </c>
      <c r="T16" s="14" t="e">
        <f>IF($P$10&gt;$O$10,($P$10-$O$10)*'بيانات الكراسة '!J10*(1-'بيانات الكراسة '!$E$7),0)</f>
        <v>#N/A</v>
      </c>
      <c r="U16" s="14" t="e">
        <f>IF($P$11&gt;$O$11,($P$11-$O$11)*'بيانات الكراسة '!$J10*(1-'بيانات الكراسة '!$E$7),0)</f>
        <v>#N/A</v>
      </c>
      <c r="V16" s="14" t="e">
        <f>IF($P$12&gt;$O$12,($P$12-$O$12)*'بيانات الكراسة '!$J10*(1-'بيانات الكراسة '!$E$7),0)</f>
        <v>#N/A</v>
      </c>
      <c r="W16" s="14" t="e">
        <f>IF($P$13&gt;$O$13,($P$13-$O$13)*'بيانات الكراسة '!$J10*(1-'بيانات الكراسة '!$E$7),0)</f>
        <v>#N/A</v>
      </c>
    </row>
    <row r="17" spans="1:23" ht="24.75" thickBot="1" x14ac:dyDescent="0.25">
      <c r="A17" s="10" t="s">
        <v>62</v>
      </c>
      <c r="B17" s="14" t="e">
        <f>_xlfn.CEILING.MATH(('لا يعدل'!$P$2*(1+الفرضيات!$Z$4)*'بيانات الكراسة '!$E$7/(الفرضيات!$S$10))+S17)</f>
        <v>#N/A</v>
      </c>
      <c r="C17" s="14" t="e">
        <f>_xlfn.CEILING.MATH(('لا يعدل'!$P$3*(1+الفرضيات!$Z$4)*'بيانات الكراسة '!$E$7/(الفرضيات!$S$10))+T17)</f>
        <v>#N/A</v>
      </c>
      <c r="D17" s="14" t="e">
        <f>_xlfn.CEILING.MATH(('لا يعدل'!$P$4*(1+الفرضيات!$Z$4)*'بيانات الكراسة '!$E$7/(الفرضيات!$S$10))+U17)</f>
        <v>#N/A</v>
      </c>
      <c r="E17" s="14" t="e">
        <f>_xlfn.CEILING.MATH(('لا يعدل'!$P$5*(1+الفرضيات!$Z$4)*'بيانات الكراسة '!$E$7/(الفرضيات!$S$10))+V17)</f>
        <v>#N/A</v>
      </c>
      <c r="F17" s="14" t="e">
        <f>_xlfn.CEILING.MATH(('لا يعدل'!$P$6*(1+الفرضيات!$Z$4)*'بيانات الكراسة '!$E$7/(الفرضيات!$S$10))+W17)</f>
        <v>#N/A</v>
      </c>
      <c r="H17" s="127"/>
      <c r="I17" s="127"/>
      <c r="J17" s="127"/>
      <c r="K17" s="127"/>
      <c r="L17" s="127"/>
      <c r="M17" s="127"/>
      <c r="Q17" s="128"/>
      <c r="R17" s="10" t="s">
        <v>62</v>
      </c>
      <c r="S17" s="14" t="e">
        <f>IF($P$9&gt;$O$9,($P$9-$O$9)*('بيانات الكراسة '!$E$7),0)</f>
        <v>#N/A</v>
      </c>
      <c r="T17" s="14" t="e">
        <f>IF($P$10&gt;$O$10,($P$10-$O$10)*('بيانات الكراسة '!$E$7),0)</f>
        <v>#N/A</v>
      </c>
      <c r="U17" s="14" t="e">
        <f>IF($P$11&gt;$O$11,($P$11-$O$11)*('بيانات الكراسة '!$E$7),0)</f>
        <v>#N/A</v>
      </c>
      <c r="V17" s="14" t="e">
        <f>IF($P$12&gt;$O$12,($P$12-$O$12)*('بيانات الكراسة '!$E$7),0)</f>
        <v>#N/A</v>
      </c>
      <c r="W17" s="14" t="e">
        <f>IF($P$13&gt;$O$13,($P$13-$O$13)*('بيانات الكراسة '!$E$7),0)</f>
        <v>#N/A</v>
      </c>
    </row>
    <row r="18" spans="1:23" ht="30.75" thickBot="1" x14ac:dyDescent="0.25">
      <c r="A18" s="10" t="s">
        <v>63</v>
      </c>
      <c r="B18" s="14">
        <f>_xlfn.CEILING.MATH(('بيانات الكراسة '!$E$8+'بيانات الكراسة '!$E$10+'بيانات الكراسة '!$E$12+'بيانات الكراسة '!$E$14)*'بيانات الكراسة '!$E$23 *(1+ الفرضيات!$Z$2)/(VLOOKUP('بيانات الكراسة '!$F$23,'لا يعدل'!$R$2:$S$5,2,0)*الفرضيات!$AL$2))</f>
        <v>0</v>
      </c>
      <c r="C18" s="14" t="e">
        <f>_xlfn.CEILING.MATH(Table3[[#This Row],[السنة 1]]*(1+$V$5))</f>
        <v>#N/A</v>
      </c>
      <c r="D18" s="14" t="e">
        <f>_xlfn.CEILING.MATH(Table3[[#This Row],[السنة 2]]*(1+$W$5))</f>
        <v>#N/A</v>
      </c>
      <c r="E18" s="14" t="e">
        <f>_xlfn.CEILING.MATH(Table3[[#This Row],[السنة 3]]*(1+$X$5))</f>
        <v>#N/A</v>
      </c>
      <c r="F18" s="14" t="e">
        <f>_xlfn.CEILING.MATH(Table3[[#This Row],[السنة 4]]*(1+$Y$5))</f>
        <v>#N/A</v>
      </c>
      <c r="H18" s="237" t="s">
        <v>229</v>
      </c>
      <c r="I18" s="238"/>
      <c r="J18" s="238"/>
      <c r="K18" s="238"/>
      <c r="L18" s="238"/>
      <c r="M18" s="239"/>
      <c r="P18" s="127"/>
      <c r="Q18" s="128"/>
    </row>
    <row r="19" spans="1:23" ht="24.75" thickBot="1" x14ac:dyDescent="0.25">
      <c r="A19" s="10" t="s">
        <v>64</v>
      </c>
      <c r="B19" s="14">
        <f>_xlfn.CEILING.MATH(('بيانات الكراسة '!$E$9+'بيانات الكراسة '!$E$11+'بيانات الكراسة '!$E$13)*'بيانات الكراسة '!$E$24 *(1+ الفرضيات!$Z$2)/(VLOOKUP('بيانات الكراسة '!$F$24,'لا يعدل'!$R$2:$S$5,2,0)*الفرضيات!$AL$3))</f>
        <v>0</v>
      </c>
      <c r="C19" s="14" t="e">
        <f>_xlfn.CEILING.MATH(Table3[[#This Row],[السنة 1]]*(1+$V$5))</f>
        <v>#N/A</v>
      </c>
      <c r="D19" s="14" t="e">
        <f>_xlfn.CEILING.MATH(Table3[[#This Row],[السنة 2]]*(1+$W$5))</f>
        <v>#N/A</v>
      </c>
      <c r="E19" s="14" t="e">
        <f>_xlfn.CEILING.MATH(Table3[[#This Row],[السنة 3]]*(1+$X$5))</f>
        <v>#N/A</v>
      </c>
      <c r="F19" s="14" t="e">
        <f>_xlfn.CEILING.MATH(Table3[[#This Row],[السنة 4]]*(1+$Y$5))</f>
        <v>#N/A</v>
      </c>
      <c r="H19" s="10" t="s">
        <v>221</v>
      </c>
      <c r="I19" s="14" t="e">
        <f>_xlfn.CEILING.MATH(SUM(B4:B8)*2*(1+الفرضيات!$Z$3)*'بيانات الكراسة '!$E$21/(1+الفرضيات!$Z$2))</f>
        <v>#N/A</v>
      </c>
      <c r="J19" s="14" t="e">
        <f>_xlfn.CEILING.MATH(SUM(C4:C8)*2*(1+الفرضيات!$Z$3)*'بيانات الكراسة '!$E$21/(1+الفرضيات!$Z$2))</f>
        <v>#N/A</v>
      </c>
      <c r="K19" s="14" t="e">
        <f>_xlfn.CEILING.MATH(SUM(D4:D8)*2*(1+الفرضيات!$Z$3)*'بيانات الكراسة '!$E$21/(1+الفرضيات!$Z$2))</f>
        <v>#N/A</v>
      </c>
      <c r="L19" s="14" t="e">
        <f>_xlfn.CEILING.MATH(SUM(E4:E8)*2*(1+الفرضيات!$Z$3)*'بيانات الكراسة '!$E$21/(1+الفرضيات!$Z$2))</f>
        <v>#N/A</v>
      </c>
      <c r="M19" s="14" t="e">
        <f>_xlfn.CEILING.MATH(SUM(F4:F8)*2*(1+الفرضيات!$Z$3)*'بيانات الكراسة '!$E$21/(1+الفرضيات!$Z$2))</f>
        <v>#N/A</v>
      </c>
      <c r="P19" s="127"/>
    </row>
    <row r="20" spans="1:23" ht="24.75" thickBot="1" x14ac:dyDescent="0.25">
      <c r="A20" s="10" t="s">
        <v>65</v>
      </c>
      <c r="B20" s="14" t="e">
        <f>_xlfn.CEILING.MATH('بيانات الكراسة '!$J$21/الفرضيات!$AG$3/'بيانات الكراسة '!$E$3*(1+الفرضيات!$Z$2))</f>
        <v>#DIV/0!</v>
      </c>
      <c r="C20" s="14" t="e">
        <f>_xlfn.CEILING.MATH('بيانات الكراسة '!$J$21/الفرضيات!$AG$3/'بيانات الكراسة '!$E$3*(1+الفرضيات!$Z$2))</f>
        <v>#DIV/0!</v>
      </c>
      <c r="D20" s="14" t="e">
        <f>_xlfn.CEILING.MATH('بيانات الكراسة '!$J$21/الفرضيات!$AG$3/'بيانات الكراسة '!$E$3*(1+الفرضيات!$Z$2))</f>
        <v>#DIV/0!</v>
      </c>
      <c r="E20" s="14" t="e">
        <f>_xlfn.CEILING.MATH('بيانات الكراسة '!$J$21/الفرضيات!$AG$3/'بيانات الكراسة '!$E$3*(1+الفرضيات!$Z$2))</f>
        <v>#DIV/0!</v>
      </c>
      <c r="F20" s="14" t="e">
        <f>_xlfn.CEILING.MATH('بيانات الكراسة '!$J$21/الفرضيات!$AG$3/'بيانات الكراسة '!$E$3*(1+الفرضيات!$Z$2))</f>
        <v>#DIV/0!</v>
      </c>
      <c r="H20" s="10" t="s">
        <v>222</v>
      </c>
      <c r="I20" s="14" t="e">
        <f>_xlfn.CEILING.MATH(('بيانات الكراسة '!$E$9+'بيانات الكراسة '!$E$11+'بيانات الكراسة '!$E$13)*'بيانات الكراسة '!$E$24 *(1+U5)  *(1+ الفرضيات!$Z$3)/(VLOOKUP('بيانات الكراسة '!$F$24,'لا يعدل'!$R$2:$S$5,2,0)*الفرضيات!$AL$4))</f>
        <v>#N/A</v>
      </c>
      <c r="J20" s="14" t="e">
        <f>_xlfn.CEILING.MATH(I20*(1+V5))</f>
        <v>#N/A</v>
      </c>
      <c r="K20" s="14" t="e">
        <f t="shared" ref="K20:M20" si="1">_xlfn.CEILING.MATH(J20*(1+W5))</f>
        <v>#N/A</v>
      </c>
      <c r="L20" s="14" t="e">
        <f t="shared" si="1"/>
        <v>#N/A</v>
      </c>
      <c r="M20" s="14" t="e">
        <f t="shared" si="1"/>
        <v>#N/A</v>
      </c>
    </row>
    <row r="21" spans="1:23" ht="24.75" thickBot="1" x14ac:dyDescent="0.25">
      <c r="A21" s="10" t="s">
        <v>150</v>
      </c>
      <c r="B21" s="14" t="e">
        <f>_xlfn.CEILING.MATH(('بيانات الكراسة '!$J$20+'بيانات الكراسة '!$J$22)/الفرضيات!$AG$5/'بيانات الكراسة '!$E$3/365/Table3138[[#This Row],[عدد المرات]]*(1+الفرضيات!$Z$2))</f>
        <v>#DIV/0!</v>
      </c>
      <c r="C21" s="14" t="e">
        <f>_xlfn.CEILING.MATH(('بيانات الكراسة '!$J$20+'بيانات الكراسة '!$J$22)/الفرضيات!$AG$5/'بيانات الكراسة '!$E$3/365/Table3138[[#This Row],[عدد المرات]]*(1+الفرضيات!$Z$2))</f>
        <v>#DIV/0!</v>
      </c>
      <c r="D21" s="14" t="e">
        <f>_xlfn.CEILING.MATH(('بيانات الكراسة '!$J$20+'بيانات الكراسة '!$J$22)/الفرضيات!$AG$5/'بيانات الكراسة '!$E$3/365/Table3138[[#This Row],[عدد المرات]]*(1+الفرضيات!$Z$2))</f>
        <v>#DIV/0!</v>
      </c>
      <c r="E21" s="14" t="e">
        <f>_xlfn.CEILING.MATH(('بيانات الكراسة '!$J$20+'بيانات الكراسة '!$J$22)/الفرضيات!$AG$5/'بيانات الكراسة '!$E$3/365/Table3138[[#This Row],[عدد المرات]]*(1+الفرضيات!$Z$2))</f>
        <v>#DIV/0!</v>
      </c>
      <c r="F21" s="14" t="e">
        <f>_xlfn.CEILING.MATH(('بيانات الكراسة '!$J$20+'بيانات الكراسة '!$J$22)/الفرضيات!$AG$5/'بيانات الكراسة '!$E$3/365/Table3138[[#This Row],[عدد المرات]]*(1+الفرضيات!$Z$2))</f>
        <v>#DIV/0!</v>
      </c>
      <c r="H21" s="10" t="s">
        <v>223</v>
      </c>
      <c r="I21" s="14" t="e">
        <f>_xlfn.CEILING.MATH(('بيانات الكراسة '!$E9+'بيانات الكراسة '!$E$11+'بيانات الكراسة '!$E$13)*'بيانات الكراسة '!$E$25 *(1+U5)  *(1+ الفرضيات!$Z$3)/(VLOOKUP('بيانات الكراسة '!$F$25,'لا يعدل'!$R$2:$S$5,2,0)*الفرضيات!$AL$6))</f>
        <v>#N/A</v>
      </c>
      <c r="J21" s="14" t="e">
        <f>_xlfn.CEILING.MATH(I21*(1+V5))</f>
        <v>#N/A</v>
      </c>
      <c r="K21" s="14" t="e">
        <f t="shared" ref="K21:M21" si="2">_xlfn.CEILING.MATH(J21*(1+W5))</f>
        <v>#N/A</v>
      </c>
      <c r="L21" s="14" t="e">
        <f t="shared" si="2"/>
        <v>#N/A</v>
      </c>
      <c r="M21" s="14" t="e">
        <f t="shared" si="2"/>
        <v>#N/A</v>
      </c>
    </row>
    <row r="22" spans="1:23" ht="24.75" thickBot="1" x14ac:dyDescent="0.25">
      <c r="A22" s="123" t="s">
        <v>203</v>
      </c>
      <c r="B22" s="14">
        <f>_xlfn.CEILING.MATH(('بيانات الكراسة '!$E$15)*'بيانات الكراسة '!$E$27 *(1+ الفرضيات!$Z$2)/(VLOOKUP('بيانات الكراسة '!$F$27,'لا يعدل'!$R$2:$S$5,2,0)*الفرضيات!$AL$5))</f>
        <v>0</v>
      </c>
      <c r="C22" s="14" t="e">
        <f>_xlfn.CEILING.MATH(Table3[[#This Row],[السنة 1]]*(1+$V$5))</f>
        <v>#N/A</v>
      </c>
      <c r="D22" s="14" t="e">
        <f>_xlfn.CEILING.MATH(Table3[[#This Row],[السنة 2]]*(1+$V$5))</f>
        <v>#N/A</v>
      </c>
      <c r="E22" s="14" t="e">
        <f>_xlfn.CEILING.MATH(Table3[[#This Row],[السنة 3]]*(1+$V$5))</f>
        <v>#N/A</v>
      </c>
      <c r="F22" s="14" t="e">
        <f>_xlfn.CEILING.MATH(Table3[[#This Row],[السنة 4]]*(1+$V$5))</f>
        <v>#N/A</v>
      </c>
      <c r="H22" s="10" t="s">
        <v>226</v>
      </c>
      <c r="I22" s="14">
        <f>_xlfn.CEILING.MATH(B19*(1+الفرضيات!$Z$3)/(1+الفرضيات!$Z$2))</f>
        <v>0</v>
      </c>
      <c r="J22" s="14" t="e">
        <f>_xlfn.CEILING.MATH(C19*(1+الفرضيات!$Z$3)/(1+الفرضيات!$Z$2))</f>
        <v>#N/A</v>
      </c>
      <c r="K22" s="14" t="e">
        <f>_xlfn.CEILING.MATH(D19*(1+الفرضيات!$Z$3)/(1+الفرضيات!$Z$2))</f>
        <v>#N/A</v>
      </c>
      <c r="L22" s="14" t="e">
        <f>_xlfn.CEILING.MATH(E19*(1+الفرضيات!$Z$3)/(1+الفرضيات!$Z$2))</f>
        <v>#N/A</v>
      </c>
      <c r="M22" s="14" t="e">
        <f>_xlfn.CEILING.MATH(F19*(1+الفرضيات!$Z$3)/(1+الفرضيات!$Z$2))</f>
        <v>#N/A</v>
      </c>
    </row>
    <row r="23" spans="1:23" ht="48.75" thickBot="1" x14ac:dyDescent="0.25">
      <c r="H23" s="10" t="s">
        <v>227</v>
      </c>
      <c r="I23" s="14" t="e">
        <f>_xlfn.CEILING.MATH(('بيانات الكراسة '!$E$15+'بيانات الكراسة '!$E$16)*'بيانات الكراسة '!$E$27 *(1+U5)  *(1+ الفرضيات!$Z$3)/(VLOOKUP('بيانات الكراسة '!$F$27,'لا يعدل'!$R$2:$S$5,2,0)*الفرضيات!$AL$5))</f>
        <v>#N/A</v>
      </c>
      <c r="J23" s="14" t="e">
        <f>_xlfn.CEILING.MATH(I23*(1+V5))</f>
        <v>#N/A</v>
      </c>
      <c r="K23" s="14" t="e">
        <f t="shared" ref="K23:M23" si="3">_xlfn.CEILING.MATH(J23*(1+W5))</f>
        <v>#N/A</v>
      </c>
      <c r="L23" s="14" t="e">
        <f t="shared" si="3"/>
        <v>#N/A</v>
      </c>
      <c r="M23" s="14" t="e">
        <f t="shared" si="3"/>
        <v>#N/A</v>
      </c>
    </row>
  </sheetData>
  <mergeCells count="6">
    <mergeCell ref="H18:M18"/>
    <mergeCell ref="A1:F1"/>
    <mergeCell ref="H1:M1"/>
    <mergeCell ref="O1:P1"/>
    <mergeCell ref="U1:Y1"/>
    <mergeCell ref="U4:Y4"/>
  </mergeCells>
  <pageMargins left="0.7" right="0.7" top="0.75" bottom="0.75" header="0.3" footer="0.3"/>
  <headerFooter>
    <oddFooter>&amp;C_x000D_&amp;1#&amp;"Aptos"&amp;12&amp;KFFFF00 Restricted-مقيد</oddFooter>
  </headerFooter>
  <tableParts count="2">
    <tablePart r:id="rId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60E7F-8B67-449C-A225-3215623A4F29}">
  <dimension ref="B1:R38"/>
  <sheetViews>
    <sheetView showGridLines="0" rightToLeft="1" topLeftCell="A9" zoomScale="55" zoomScaleNormal="55" workbookViewId="0">
      <selection activeCell="N6" sqref="N6"/>
    </sheetView>
  </sheetViews>
  <sheetFormatPr defaultColWidth="8.875" defaultRowHeight="30" x14ac:dyDescent="1"/>
  <cols>
    <col min="1" max="1" width="4.875" style="3" customWidth="1"/>
    <col min="2" max="2" width="6.875" style="3" bestFit="1" customWidth="1"/>
    <col min="3" max="3" width="39.5" style="3" customWidth="1"/>
    <col min="4" max="8" width="12.875" style="3" customWidth="1"/>
    <col min="9" max="9" width="2.875" style="3" customWidth="1"/>
    <col min="10" max="14" width="12.875" style="3" customWidth="1"/>
    <col min="15" max="15" width="26.75" style="3" customWidth="1"/>
    <col min="16" max="16" width="20.5" style="3" customWidth="1"/>
    <col min="17" max="17" width="44.5" style="3" customWidth="1"/>
    <col min="18" max="18" width="53.125" style="3" customWidth="1"/>
    <col min="19" max="19" width="6.875" style="3" bestFit="1" customWidth="1"/>
    <col min="20" max="20" width="17.125" style="3" bestFit="1" customWidth="1"/>
    <col min="21" max="21" width="9.5" style="3" bestFit="1" customWidth="1"/>
    <col min="22" max="22" width="17.5" style="3" customWidth="1"/>
    <col min="23" max="23" width="17.5" style="3" bestFit="1" customWidth="1"/>
    <col min="24" max="24" width="19.75" style="3" bestFit="1" customWidth="1"/>
    <col min="25" max="16384" width="8.875" style="3"/>
  </cols>
  <sheetData>
    <row r="1" spans="2:18" ht="66" customHeight="1" thickBot="1" x14ac:dyDescent="1.05"/>
    <row r="2" spans="2:18" ht="39" x14ac:dyDescent="1">
      <c r="B2" s="282"/>
      <c r="C2" s="283"/>
      <c r="D2" s="286" t="s">
        <v>58</v>
      </c>
      <c r="E2" s="286"/>
      <c r="F2" s="286"/>
      <c r="G2" s="286"/>
      <c r="H2" s="287"/>
      <c r="I2" s="102"/>
      <c r="J2" s="288" t="s">
        <v>157</v>
      </c>
      <c r="K2" s="289"/>
      <c r="L2" s="289"/>
      <c r="M2" s="289"/>
      <c r="N2" s="289"/>
      <c r="O2" s="289"/>
      <c r="P2" s="289"/>
      <c r="Q2" s="290" t="s">
        <v>190</v>
      </c>
      <c r="R2" s="292" t="s">
        <v>168</v>
      </c>
    </row>
    <row r="3" spans="2:18" ht="39" x14ac:dyDescent="1">
      <c r="B3" s="284"/>
      <c r="C3" s="285"/>
      <c r="D3" s="294" t="s">
        <v>2</v>
      </c>
      <c r="E3" s="294"/>
      <c r="F3" s="294"/>
      <c r="G3" s="294"/>
      <c r="H3" s="295"/>
      <c r="I3" s="102"/>
      <c r="J3" s="296" t="s">
        <v>2</v>
      </c>
      <c r="K3" s="297"/>
      <c r="L3" s="297"/>
      <c r="M3" s="297"/>
      <c r="N3" s="297"/>
      <c r="O3" s="297" t="s">
        <v>189</v>
      </c>
      <c r="P3" s="297"/>
      <c r="Q3" s="291"/>
      <c r="R3" s="293"/>
    </row>
    <row r="4" spans="2:18" ht="56.45" customHeight="1" x14ac:dyDescent="1">
      <c r="B4" s="154" t="s">
        <v>0</v>
      </c>
      <c r="C4" s="155" t="s">
        <v>60</v>
      </c>
      <c r="D4" s="151" t="s">
        <v>42</v>
      </c>
      <c r="E4" s="151" t="s">
        <v>43</v>
      </c>
      <c r="F4" s="151" t="s">
        <v>44</v>
      </c>
      <c r="G4" s="151" t="s">
        <v>45</v>
      </c>
      <c r="H4" s="149" t="s">
        <v>46</v>
      </c>
      <c r="I4" s="103"/>
      <c r="J4" s="105" t="s">
        <v>42</v>
      </c>
      <c r="K4" s="4" t="s">
        <v>43</v>
      </c>
      <c r="L4" s="4" t="s">
        <v>44</v>
      </c>
      <c r="M4" s="4" t="s">
        <v>45</v>
      </c>
      <c r="N4" s="4" t="s">
        <v>46</v>
      </c>
      <c r="O4" s="101" t="s">
        <v>187</v>
      </c>
      <c r="P4" s="101" t="s">
        <v>188</v>
      </c>
      <c r="Q4" s="291"/>
      <c r="R4" s="293"/>
    </row>
    <row r="5" spans="2:18" ht="54.95" customHeight="1" x14ac:dyDescent="1">
      <c r="B5" s="156">
        <v>1</v>
      </c>
      <c r="C5" s="157" t="e" cm="1">
        <f t="array" ref="C5">_xlfn.CHOOSECOLS(_xlfn._xlws.FILTER(Table3[], (Table3[السنة 1] + Table3[السنة 2] + Table3[السنة 3] + Table3[السنة 4] + Table3[السنة 5]) &lt;&gt; 0),1,2,3,4,5,6)</f>
        <v>#N/A</v>
      </c>
      <c r="D5" s="157"/>
      <c r="E5" s="157"/>
      <c r="F5" s="157"/>
      <c r="G5" s="157"/>
      <c r="H5" s="190"/>
      <c r="I5" s="104"/>
      <c r="J5" s="195"/>
      <c r="K5" s="196"/>
      <c r="L5" s="196"/>
      <c r="M5" s="196"/>
      <c r="N5" s="196"/>
      <c r="O5" s="153"/>
      <c r="P5" s="191">
        <f>SUM('بيانات المعدات'!$J5:$N5)*'بيانات المعدات'!$O5*12</f>
        <v>0</v>
      </c>
      <c r="Q5" s="191" t="str">
        <f>IF(SUM(J5:N5)=SUM(D5:H5),"الكميات المطلوبة متناسبة مع معايير الهيئة","الكميات المطلوبة غير متناسبة مع معايير الهيئة، يرجى تعبئة الأسباب وارفاق الوثائق الداعمة")</f>
        <v>الكميات المطلوبة متناسبة مع معايير الهيئة</v>
      </c>
      <c r="R5" s="162"/>
    </row>
    <row r="6" spans="2:18" ht="54.95" customHeight="1" x14ac:dyDescent="1">
      <c r="B6" s="156">
        <v>2</v>
      </c>
      <c r="C6" s="157"/>
      <c r="D6" s="157"/>
      <c r="E6" s="157"/>
      <c r="F6" s="157"/>
      <c r="G6" s="157"/>
      <c r="H6" s="190"/>
      <c r="I6" s="104"/>
      <c r="J6" s="195"/>
      <c r="K6" s="196"/>
      <c r="L6" s="196"/>
      <c r="M6" s="196"/>
      <c r="N6" s="196"/>
      <c r="O6" s="153"/>
      <c r="P6" s="191">
        <f>SUM('بيانات المعدات'!$J6:$N6)*'بيانات المعدات'!$O6*12</f>
        <v>0</v>
      </c>
      <c r="Q6" s="191" t="str">
        <f t="shared" ref="Q6:Q37" si="0">IF(SUM(J6:N6)=SUM(D6:H6),"الكميات المطلوبة متناسبة مع معايير الهيئة","الكميات المطلوبة غير متناسبة مع معايير الهيئة، يرجى تعبئة الأسباب وارفاق الوثائق الداعمة")</f>
        <v>الكميات المطلوبة متناسبة مع معايير الهيئة</v>
      </c>
      <c r="R6" s="162"/>
    </row>
    <row r="7" spans="2:18" ht="54.95" customHeight="1" x14ac:dyDescent="1">
      <c r="B7" s="156">
        <v>3</v>
      </c>
      <c r="C7" s="157"/>
      <c r="D7" s="157"/>
      <c r="E7" s="157"/>
      <c r="F7" s="157"/>
      <c r="G7" s="157"/>
      <c r="H7" s="190"/>
      <c r="I7" s="104"/>
      <c r="J7" s="195"/>
      <c r="K7" s="196"/>
      <c r="L7" s="196"/>
      <c r="M7" s="196"/>
      <c r="N7" s="196"/>
      <c r="O7" s="153"/>
      <c r="P7" s="191">
        <f>SUM('بيانات المعدات'!$J7:$N7)*'بيانات المعدات'!$O7*12</f>
        <v>0</v>
      </c>
      <c r="Q7" s="191" t="str">
        <f t="shared" si="0"/>
        <v>الكميات المطلوبة متناسبة مع معايير الهيئة</v>
      </c>
      <c r="R7" s="162"/>
    </row>
    <row r="8" spans="2:18" ht="54.95" customHeight="1" x14ac:dyDescent="1">
      <c r="B8" s="156">
        <v>4</v>
      </c>
      <c r="C8" s="157"/>
      <c r="D8" s="157"/>
      <c r="E8" s="157"/>
      <c r="F8" s="157"/>
      <c r="G8" s="157"/>
      <c r="H8" s="190"/>
      <c r="I8" s="104"/>
      <c r="J8" s="195"/>
      <c r="K8" s="196"/>
      <c r="L8" s="196"/>
      <c r="M8" s="196"/>
      <c r="N8" s="196"/>
      <c r="O8" s="153"/>
      <c r="P8" s="191">
        <f>SUM('بيانات المعدات'!$J8:$N8)*'بيانات المعدات'!$O8*12</f>
        <v>0</v>
      </c>
      <c r="Q8" s="191" t="str">
        <f t="shared" si="0"/>
        <v>الكميات المطلوبة متناسبة مع معايير الهيئة</v>
      </c>
      <c r="R8" s="162"/>
    </row>
    <row r="9" spans="2:18" ht="54.95" customHeight="1" x14ac:dyDescent="1">
      <c r="B9" s="156">
        <v>5</v>
      </c>
      <c r="C9" s="157"/>
      <c r="D9" s="157"/>
      <c r="E9" s="157"/>
      <c r="F9" s="157"/>
      <c r="G9" s="157"/>
      <c r="H9" s="190"/>
      <c r="I9" s="104"/>
      <c r="J9" s="195"/>
      <c r="K9" s="196"/>
      <c r="L9" s="196"/>
      <c r="M9" s="196"/>
      <c r="N9" s="196"/>
      <c r="O9" s="153"/>
      <c r="P9" s="191">
        <f>SUM('بيانات المعدات'!$J9:$N9)*'بيانات المعدات'!$O9*12</f>
        <v>0</v>
      </c>
      <c r="Q9" s="191" t="str">
        <f t="shared" si="0"/>
        <v>الكميات المطلوبة متناسبة مع معايير الهيئة</v>
      </c>
      <c r="R9" s="162"/>
    </row>
    <row r="10" spans="2:18" ht="54.95" customHeight="1" x14ac:dyDescent="1">
      <c r="B10" s="156">
        <v>6</v>
      </c>
      <c r="C10" s="157"/>
      <c r="D10" s="157"/>
      <c r="E10" s="157"/>
      <c r="F10" s="157"/>
      <c r="G10" s="157"/>
      <c r="H10" s="190"/>
      <c r="I10" s="104"/>
      <c r="J10" s="195"/>
      <c r="K10" s="196"/>
      <c r="L10" s="196"/>
      <c r="M10" s="196"/>
      <c r="N10" s="196"/>
      <c r="O10" s="153"/>
      <c r="P10" s="191">
        <f>SUM('بيانات المعدات'!$J10:$N10)*'بيانات المعدات'!$O10*12</f>
        <v>0</v>
      </c>
      <c r="Q10" s="191" t="str">
        <f t="shared" si="0"/>
        <v>الكميات المطلوبة متناسبة مع معايير الهيئة</v>
      </c>
      <c r="R10" s="162"/>
    </row>
    <row r="11" spans="2:18" ht="54.95" customHeight="1" x14ac:dyDescent="1">
      <c r="B11" s="156">
        <v>7</v>
      </c>
      <c r="C11" s="157"/>
      <c r="D11" s="157"/>
      <c r="E11" s="157"/>
      <c r="F11" s="157"/>
      <c r="G11" s="157"/>
      <c r="H11" s="190"/>
      <c r="I11" s="104"/>
      <c r="J11" s="195"/>
      <c r="K11" s="196"/>
      <c r="L11" s="196"/>
      <c r="M11" s="196"/>
      <c r="N11" s="196"/>
      <c r="O11" s="153"/>
      <c r="P11" s="191">
        <f>SUM('بيانات المعدات'!$J11:$N11)*'بيانات المعدات'!$O11*12</f>
        <v>0</v>
      </c>
      <c r="Q11" s="191" t="str">
        <f t="shared" si="0"/>
        <v>الكميات المطلوبة متناسبة مع معايير الهيئة</v>
      </c>
      <c r="R11" s="162"/>
    </row>
    <row r="12" spans="2:18" ht="54.95" customHeight="1" x14ac:dyDescent="1">
      <c r="B12" s="156">
        <v>8</v>
      </c>
      <c r="C12" s="157"/>
      <c r="D12" s="157"/>
      <c r="E12" s="157"/>
      <c r="F12" s="157"/>
      <c r="G12" s="157"/>
      <c r="H12" s="190"/>
      <c r="I12" s="104"/>
      <c r="J12" s="195"/>
      <c r="K12" s="196"/>
      <c r="L12" s="196"/>
      <c r="M12" s="196"/>
      <c r="N12" s="196"/>
      <c r="O12" s="153"/>
      <c r="P12" s="191">
        <f>SUM('بيانات المعدات'!$J12:$N12)*'بيانات المعدات'!$O12*12</f>
        <v>0</v>
      </c>
      <c r="Q12" s="191" t="str">
        <f t="shared" si="0"/>
        <v>الكميات المطلوبة متناسبة مع معايير الهيئة</v>
      </c>
      <c r="R12" s="162"/>
    </row>
    <row r="13" spans="2:18" ht="54.95" customHeight="1" x14ac:dyDescent="1">
      <c r="B13" s="156">
        <v>9</v>
      </c>
      <c r="C13" s="157"/>
      <c r="D13" s="157"/>
      <c r="E13" s="157"/>
      <c r="F13" s="157"/>
      <c r="G13" s="157"/>
      <c r="H13" s="190"/>
      <c r="I13" s="104"/>
      <c r="J13" s="195"/>
      <c r="K13" s="196"/>
      <c r="L13" s="196"/>
      <c r="M13" s="196"/>
      <c r="N13" s="196"/>
      <c r="O13" s="153"/>
      <c r="P13" s="191">
        <f>SUM('بيانات المعدات'!$J13:$N13)*'بيانات المعدات'!$O13*12</f>
        <v>0</v>
      </c>
      <c r="Q13" s="191" t="str">
        <f t="shared" si="0"/>
        <v>الكميات المطلوبة متناسبة مع معايير الهيئة</v>
      </c>
      <c r="R13" s="162"/>
    </row>
    <row r="14" spans="2:18" ht="54.95" customHeight="1" x14ac:dyDescent="1">
      <c r="B14" s="156">
        <v>10</v>
      </c>
      <c r="C14" s="157"/>
      <c r="D14" s="157"/>
      <c r="E14" s="157"/>
      <c r="F14" s="157"/>
      <c r="G14" s="157"/>
      <c r="H14" s="190"/>
      <c r="I14" s="104"/>
      <c r="J14" s="195"/>
      <c r="K14" s="196"/>
      <c r="L14" s="196"/>
      <c r="M14" s="196"/>
      <c r="N14" s="196"/>
      <c r="O14" s="153"/>
      <c r="P14" s="191">
        <f>SUM('بيانات المعدات'!$J14:$N14)*'بيانات المعدات'!$O14*12</f>
        <v>0</v>
      </c>
      <c r="Q14" s="191" t="str">
        <f t="shared" si="0"/>
        <v>الكميات المطلوبة متناسبة مع معايير الهيئة</v>
      </c>
      <c r="R14" s="162"/>
    </row>
    <row r="15" spans="2:18" ht="54.95" customHeight="1" x14ac:dyDescent="1">
      <c r="B15" s="156">
        <v>11</v>
      </c>
      <c r="C15" s="157"/>
      <c r="D15" s="157"/>
      <c r="E15" s="157"/>
      <c r="F15" s="157"/>
      <c r="G15" s="157"/>
      <c r="H15" s="190"/>
      <c r="I15" s="104"/>
      <c r="J15" s="195"/>
      <c r="K15" s="196"/>
      <c r="L15" s="196"/>
      <c r="M15" s="196"/>
      <c r="N15" s="196"/>
      <c r="O15" s="153"/>
      <c r="P15" s="191">
        <f>SUM('بيانات المعدات'!$J15:$N15)*'بيانات المعدات'!$O15*12</f>
        <v>0</v>
      </c>
      <c r="Q15" s="191" t="str">
        <f t="shared" si="0"/>
        <v>الكميات المطلوبة متناسبة مع معايير الهيئة</v>
      </c>
      <c r="R15" s="162"/>
    </row>
    <row r="16" spans="2:18" ht="54.95" customHeight="1" x14ac:dyDescent="1">
      <c r="B16" s="156">
        <v>12</v>
      </c>
      <c r="C16" s="157"/>
      <c r="D16" s="157"/>
      <c r="E16" s="157"/>
      <c r="F16" s="157"/>
      <c r="G16" s="157"/>
      <c r="H16" s="190"/>
      <c r="I16" s="104"/>
      <c r="J16" s="195"/>
      <c r="K16" s="196"/>
      <c r="L16" s="196"/>
      <c r="M16" s="196"/>
      <c r="N16" s="196"/>
      <c r="O16" s="153"/>
      <c r="P16" s="191">
        <f>SUM('بيانات المعدات'!$J16:$N16)*'بيانات المعدات'!$O16*12</f>
        <v>0</v>
      </c>
      <c r="Q16" s="191" t="str">
        <f t="shared" si="0"/>
        <v>الكميات المطلوبة متناسبة مع معايير الهيئة</v>
      </c>
      <c r="R16" s="162"/>
    </row>
    <row r="17" spans="2:18" ht="54.95" customHeight="1" x14ac:dyDescent="1">
      <c r="B17" s="156">
        <v>13</v>
      </c>
      <c r="C17" s="157"/>
      <c r="D17" s="157"/>
      <c r="E17" s="157"/>
      <c r="F17" s="157"/>
      <c r="G17" s="157"/>
      <c r="H17" s="190"/>
      <c r="I17" s="104"/>
      <c r="J17" s="195"/>
      <c r="K17" s="196"/>
      <c r="L17" s="196"/>
      <c r="M17" s="196"/>
      <c r="N17" s="196"/>
      <c r="O17" s="153"/>
      <c r="P17" s="191">
        <f>SUM('بيانات المعدات'!$J17:$N17)*'بيانات المعدات'!$O17*12</f>
        <v>0</v>
      </c>
      <c r="Q17" s="191" t="str">
        <f t="shared" si="0"/>
        <v>الكميات المطلوبة متناسبة مع معايير الهيئة</v>
      </c>
      <c r="R17" s="162"/>
    </row>
    <row r="18" spans="2:18" ht="54.95" customHeight="1" x14ac:dyDescent="1">
      <c r="B18" s="156">
        <v>14</v>
      </c>
      <c r="C18" s="157"/>
      <c r="D18" s="157"/>
      <c r="E18" s="157"/>
      <c r="F18" s="157"/>
      <c r="G18" s="157"/>
      <c r="H18" s="190"/>
      <c r="I18" s="104"/>
      <c r="J18" s="195"/>
      <c r="K18" s="196"/>
      <c r="L18" s="196"/>
      <c r="M18" s="196"/>
      <c r="N18" s="196"/>
      <c r="O18" s="153"/>
      <c r="P18" s="191">
        <f>SUM('بيانات المعدات'!$J18:$N18)*'بيانات المعدات'!$O18*12</f>
        <v>0</v>
      </c>
      <c r="Q18" s="191" t="str">
        <f t="shared" si="0"/>
        <v>الكميات المطلوبة متناسبة مع معايير الهيئة</v>
      </c>
      <c r="R18" s="162"/>
    </row>
    <row r="19" spans="2:18" ht="54.95" customHeight="1" x14ac:dyDescent="1">
      <c r="B19" s="156">
        <v>15</v>
      </c>
      <c r="C19" s="157"/>
      <c r="D19" s="157"/>
      <c r="E19" s="157"/>
      <c r="F19" s="157"/>
      <c r="G19" s="157"/>
      <c r="H19" s="190"/>
      <c r="I19" s="104"/>
      <c r="J19" s="195"/>
      <c r="K19" s="196"/>
      <c r="L19" s="196"/>
      <c r="M19" s="196"/>
      <c r="N19" s="196"/>
      <c r="O19" s="153"/>
      <c r="P19" s="191">
        <f>SUM('بيانات المعدات'!$J19:$N19)*'بيانات المعدات'!$O19*12</f>
        <v>0</v>
      </c>
      <c r="Q19" s="191" t="str">
        <f t="shared" si="0"/>
        <v>الكميات المطلوبة متناسبة مع معايير الهيئة</v>
      </c>
      <c r="R19" s="162"/>
    </row>
    <row r="20" spans="2:18" ht="54.95" customHeight="1" x14ac:dyDescent="1">
      <c r="B20" s="156">
        <v>16</v>
      </c>
      <c r="C20" s="157"/>
      <c r="D20" s="157"/>
      <c r="E20" s="157"/>
      <c r="F20" s="157"/>
      <c r="G20" s="157"/>
      <c r="H20" s="190"/>
      <c r="I20" s="104"/>
      <c r="J20" s="195"/>
      <c r="K20" s="196"/>
      <c r="L20" s="196"/>
      <c r="M20" s="196"/>
      <c r="N20" s="196"/>
      <c r="O20" s="153"/>
      <c r="P20" s="191">
        <f>SUM('بيانات المعدات'!$J20:$N20)*'بيانات المعدات'!$O20*12</f>
        <v>0</v>
      </c>
      <c r="Q20" s="191" t="str">
        <f t="shared" si="0"/>
        <v>الكميات المطلوبة متناسبة مع معايير الهيئة</v>
      </c>
      <c r="R20" s="162"/>
    </row>
    <row r="21" spans="2:18" ht="54.95" customHeight="1" x14ac:dyDescent="1">
      <c r="B21" s="156">
        <v>17</v>
      </c>
      <c r="C21" s="157"/>
      <c r="D21" s="157"/>
      <c r="E21" s="157"/>
      <c r="F21" s="157"/>
      <c r="G21" s="157"/>
      <c r="H21" s="190"/>
      <c r="I21" s="104"/>
      <c r="J21" s="195"/>
      <c r="K21" s="196"/>
      <c r="L21" s="196"/>
      <c r="M21" s="196"/>
      <c r="N21" s="196"/>
      <c r="O21" s="153"/>
      <c r="P21" s="191">
        <f>SUM('بيانات المعدات'!$J21:$N21)*'بيانات المعدات'!$O21*12</f>
        <v>0</v>
      </c>
      <c r="Q21" s="191" t="str">
        <f t="shared" si="0"/>
        <v>الكميات المطلوبة متناسبة مع معايير الهيئة</v>
      </c>
      <c r="R21" s="162"/>
    </row>
    <row r="22" spans="2:18" ht="54.95" customHeight="1" x14ac:dyDescent="1">
      <c r="B22" s="156">
        <v>18</v>
      </c>
      <c r="C22" s="157"/>
      <c r="D22" s="157"/>
      <c r="E22" s="157"/>
      <c r="F22" s="157"/>
      <c r="G22" s="157"/>
      <c r="H22" s="190"/>
      <c r="I22" s="104"/>
      <c r="J22" s="195"/>
      <c r="K22" s="196"/>
      <c r="L22" s="196"/>
      <c r="M22" s="196"/>
      <c r="N22" s="196"/>
      <c r="O22" s="153"/>
      <c r="P22" s="191">
        <f>SUM('بيانات المعدات'!$J22:$N22)*'بيانات المعدات'!$O22*12</f>
        <v>0</v>
      </c>
      <c r="Q22" s="191" t="str">
        <f t="shared" si="0"/>
        <v>الكميات المطلوبة متناسبة مع معايير الهيئة</v>
      </c>
      <c r="R22" s="162"/>
    </row>
    <row r="23" spans="2:18" ht="54.95" customHeight="1" x14ac:dyDescent="1">
      <c r="B23" s="156">
        <v>19</v>
      </c>
      <c r="C23" s="157"/>
      <c r="D23" s="157"/>
      <c r="E23" s="157"/>
      <c r="F23" s="157"/>
      <c r="G23" s="157"/>
      <c r="H23" s="190"/>
      <c r="I23" s="104"/>
      <c r="J23" s="195"/>
      <c r="K23" s="196"/>
      <c r="L23" s="196"/>
      <c r="M23" s="196"/>
      <c r="N23" s="196"/>
      <c r="O23" s="153"/>
      <c r="P23" s="191">
        <f>SUM('بيانات المعدات'!$J23:$N23)*'بيانات المعدات'!$O23*12</f>
        <v>0</v>
      </c>
      <c r="Q23" s="191" t="str">
        <f t="shared" si="0"/>
        <v>الكميات المطلوبة متناسبة مع معايير الهيئة</v>
      </c>
      <c r="R23" s="162"/>
    </row>
    <row r="24" spans="2:18" ht="54.95" customHeight="1" x14ac:dyDescent="1">
      <c r="B24" s="156">
        <v>20</v>
      </c>
      <c r="C24" s="157"/>
      <c r="D24" s="157"/>
      <c r="E24" s="157"/>
      <c r="F24" s="157"/>
      <c r="G24" s="157"/>
      <c r="H24" s="190"/>
      <c r="I24" s="104"/>
      <c r="J24" s="195"/>
      <c r="K24" s="196"/>
      <c r="L24" s="196"/>
      <c r="M24" s="196"/>
      <c r="N24" s="196"/>
      <c r="O24" s="153"/>
      <c r="P24" s="191">
        <f>SUM('بيانات المعدات'!$J24:$N24)*'بيانات المعدات'!$O24*12</f>
        <v>0</v>
      </c>
      <c r="Q24" s="191" t="str">
        <f t="shared" si="0"/>
        <v>الكميات المطلوبة متناسبة مع معايير الهيئة</v>
      </c>
      <c r="R24" s="162"/>
    </row>
    <row r="25" spans="2:18" ht="54.95" customHeight="1" x14ac:dyDescent="1">
      <c r="B25" s="156">
        <v>21</v>
      </c>
      <c r="C25" s="157"/>
      <c r="D25" s="157"/>
      <c r="E25" s="157"/>
      <c r="F25" s="157"/>
      <c r="G25" s="157"/>
      <c r="H25" s="190"/>
      <c r="I25" s="104"/>
      <c r="J25" s="195"/>
      <c r="K25" s="196"/>
      <c r="L25" s="196"/>
      <c r="M25" s="196"/>
      <c r="N25" s="196"/>
      <c r="O25" s="153"/>
      <c r="P25" s="191">
        <f>SUM('بيانات المعدات'!$J25:$N25)*'بيانات المعدات'!$O25*12</f>
        <v>0</v>
      </c>
      <c r="Q25" s="191" t="str">
        <f t="shared" si="0"/>
        <v>الكميات المطلوبة متناسبة مع معايير الهيئة</v>
      </c>
      <c r="R25" s="162"/>
    </row>
    <row r="26" spans="2:18" ht="54.95" customHeight="1" x14ac:dyDescent="1">
      <c r="B26" s="156">
        <v>22</v>
      </c>
      <c r="C26" s="157"/>
      <c r="D26" s="157"/>
      <c r="E26" s="157"/>
      <c r="F26" s="157"/>
      <c r="G26" s="157"/>
      <c r="H26" s="190"/>
      <c r="I26" s="104"/>
      <c r="J26" s="195"/>
      <c r="K26" s="196"/>
      <c r="L26" s="196"/>
      <c r="M26" s="196"/>
      <c r="N26" s="196"/>
      <c r="O26" s="153"/>
      <c r="P26" s="191">
        <f>SUM('بيانات المعدات'!$J26:$N26)*'بيانات المعدات'!$O26*12</f>
        <v>0</v>
      </c>
      <c r="Q26" s="191" t="str">
        <f t="shared" si="0"/>
        <v>الكميات المطلوبة متناسبة مع معايير الهيئة</v>
      </c>
      <c r="R26" s="162"/>
    </row>
    <row r="27" spans="2:18" ht="54.95" customHeight="1" x14ac:dyDescent="1">
      <c r="B27" s="156">
        <v>23</v>
      </c>
      <c r="C27" s="157"/>
      <c r="D27" s="157"/>
      <c r="E27" s="157"/>
      <c r="F27" s="157"/>
      <c r="G27" s="157"/>
      <c r="H27" s="190"/>
      <c r="I27" s="104"/>
      <c r="J27" s="195"/>
      <c r="K27" s="196"/>
      <c r="L27" s="196"/>
      <c r="M27" s="196"/>
      <c r="N27" s="196"/>
      <c r="O27" s="153"/>
      <c r="P27" s="191">
        <f>SUM('بيانات المعدات'!$J27:$N27)*'بيانات المعدات'!$O27*12</f>
        <v>0</v>
      </c>
      <c r="Q27" s="191" t="str">
        <f t="shared" si="0"/>
        <v>الكميات المطلوبة متناسبة مع معايير الهيئة</v>
      </c>
      <c r="R27" s="162"/>
    </row>
    <row r="28" spans="2:18" ht="54.95" customHeight="1" x14ac:dyDescent="1">
      <c r="B28" s="156">
        <v>24</v>
      </c>
      <c r="C28" s="157"/>
      <c r="D28" s="157"/>
      <c r="E28" s="157"/>
      <c r="F28" s="157"/>
      <c r="G28" s="157"/>
      <c r="H28" s="190"/>
      <c r="I28" s="104"/>
      <c r="J28" s="195"/>
      <c r="K28" s="196"/>
      <c r="L28" s="196"/>
      <c r="M28" s="196"/>
      <c r="N28" s="196"/>
      <c r="O28" s="153"/>
      <c r="P28" s="191">
        <f>SUM('بيانات المعدات'!$J28:$N28)*'بيانات المعدات'!$O28*12</f>
        <v>0</v>
      </c>
      <c r="Q28" s="191" t="str">
        <f t="shared" si="0"/>
        <v>الكميات المطلوبة متناسبة مع معايير الهيئة</v>
      </c>
      <c r="R28" s="162"/>
    </row>
    <row r="29" spans="2:18" ht="54.95" customHeight="1" x14ac:dyDescent="1">
      <c r="B29" s="156">
        <v>25</v>
      </c>
      <c r="C29" s="157"/>
      <c r="D29" s="157"/>
      <c r="E29" s="157"/>
      <c r="F29" s="157"/>
      <c r="G29" s="157"/>
      <c r="H29" s="190"/>
      <c r="I29" s="104"/>
      <c r="J29" s="195"/>
      <c r="K29" s="196"/>
      <c r="L29" s="196"/>
      <c r="M29" s="196"/>
      <c r="N29" s="196"/>
      <c r="O29" s="153"/>
      <c r="P29" s="191">
        <f>SUM('بيانات المعدات'!$J29:$N29)*'بيانات المعدات'!$O29*12</f>
        <v>0</v>
      </c>
      <c r="Q29" s="191" t="str">
        <f t="shared" si="0"/>
        <v>الكميات المطلوبة متناسبة مع معايير الهيئة</v>
      </c>
      <c r="R29" s="162"/>
    </row>
    <row r="30" spans="2:18" ht="54.95" customHeight="1" x14ac:dyDescent="1">
      <c r="B30" s="156">
        <v>26</v>
      </c>
      <c r="C30" s="157"/>
      <c r="D30" s="157"/>
      <c r="E30" s="157"/>
      <c r="F30" s="157"/>
      <c r="G30" s="157"/>
      <c r="H30" s="190"/>
      <c r="I30" s="104"/>
      <c r="J30" s="195"/>
      <c r="K30" s="196"/>
      <c r="L30" s="196"/>
      <c r="M30" s="196"/>
      <c r="N30" s="196"/>
      <c r="O30" s="153"/>
      <c r="P30" s="191">
        <f>SUM('بيانات المعدات'!$J30:$N30)*'بيانات المعدات'!$O30*12</f>
        <v>0</v>
      </c>
      <c r="Q30" s="191" t="str">
        <f t="shared" si="0"/>
        <v>الكميات المطلوبة متناسبة مع معايير الهيئة</v>
      </c>
      <c r="R30" s="162"/>
    </row>
    <row r="31" spans="2:18" ht="54.95" customHeight="1" x14ac:dyDescent="1">
      <c r="B31" s="156">
        <v>27</v>
      </c>
      <c r="C31" s="157"/>
      <c r="D31" s="157"/>
      <c r="E31" s="157"/>
      <c r="F31" s="157"/>
      <c r="G31" s="157"/>
      <c r="H31" s="190"/>
      <c r="I31" s="104"/>
      <c r="J31" s="195"/>
      <c r="K31" s="196"/>
      <c r="L31" s="196"/>
      <c r="M31" s="196"/>
      <c r="N31" s="196"/>
      <c r="O31" s="153"/>
      <c r="P31" s="191">
        <f>SUM('بيانات المعدات'!$J31:$N31)*'بيانات المعدات'!$O31*12</f>
        <v>0</v>
      </c>
      <c r="Q31" s="191" t="str">
        <f t="shared" si="0"/>
        <v>الكميات المطلوبة متناسبة مع معايير الهيئة</v>
      </c>
      <c r="R31" s="162"/>
    </row>
    <row r="32" spans="2:18" ht="54.95" customHeight="1" x14ac:dyDescent="1">
      <c r="B32" s="156">
        <v>28</v>
      </c>
      <c r="C32" s="157"/>
      <c r="D32" s="157"/>
      <c r="E32" s="157"/>
      <c r="F32" s="157"/>
      <c r="G32" s="157"/>
      <c r="H32" s="190"/>
      <c r="I32" s="104"/>
      <c r="J32" s="195"/>
      <c r="K32" s="196"/>
      <c r="L32" s="196"/>
      <c r="M32" s="196"/>
      <c r="N32" s="196"/>
      <c r="O32" s="153"/>
      <c r="P32" s="191">
        <f>SUM('بيانات المعدات'!$J32:$N32)*'بيانات المعدات'!$O32*12</f>
        <v>0</v>
      </c>
      <c r="Q32" s="191" t="str">
        <f t="shared" si="0"/>
        <v>الكميات المطلوبة متناسبة مع معايير الهيئة</v>
      </c>
      <c r="R32" s="162"/>
    </row>
    <row r="33" spans="2:18" ht="54.95" customHeight="1" x14ac:dyDescent="1">
      <c r="B33" s="156">
        <v>29</v>
      </c>
      <c r="C33" s="157"/>
      <c r="D33" s="157"/>
      <c r="E33" s="157"/>
      <c r="F33" s="157"/>
      <c r="G33" s="157"/>
      <c r="H33" s="190"/>
      <c r="I33" s="104"/>
      <c r="J33" s="195"/>
      <c r="K33" s="196"/>
      <c r="L33" s="196"/>
      <c r="M33" s="196"/>
      <c r="N33" s="196"/>
      <c r="O33" s="153"/>
      <c r="P33" s="191">
        <f>SUM('بيانات المعدات'!$J33:$N33)*'بيانات المعدات'!$O33*12</f>
        <v>0</v>
      </c>
      <c r="Q33" s="191" t="str">
        <f t="shared" si="0"/>
        <v>الكميات المطلوبة متناسبة مع معايير الهيئة</v>
      </c>
      <c r="R33" s="162"/>
    </row>
    <row r="34" spans="2:18" ht="54.95" customHeight="1" x14ac:dyDescent="1">
      <c r="B34" s="156">
        <v>30</v>
      </c>
      <c r="C34" s="157"/>
      <c r="D34" s="157"/>
      <c r="E34" s="157"/>
      <c r="F34" s="157"/>
      <c r="G34" s="157"/>
      <c r="H34" s="190"/>
      <c r="I34" s="104"/>
      <c r="J34" s="195"/>
      <c r="K34" s="196"/>
      <c r="L34" s="196"/>
      <c r="M34" s="196"/>
      <c r="N34" s="196"/>
      <c r="O34" s="153"/>
      <c r="P34" s="191">
        <f>SUM('بيانات المعدات'!$J34:$N34)*'بيانات المعدات'!$O34*12</f>
        <v>0</v>
      </c>
      <c r="Q34" s="191" t="str">
        <f t="shared" si="0"/>
        <v>الكميات المطلوبة متناسبة مع معايير الهيئة</v>
      </c>
      <c r="R34" s="162"/>
    </row>
    <row r="35" spans="2:18" ht="54.95" customHeight="1" x14ac:dyDescent="1">
      <c r="B35" s="156">
        <v>31</v>
      </c>
      <c r="C35" s="157"/>
      <c r="D35" s="157"/>
      <c r="E35" s="157"/>
      <c r="F35" s="157"/>
      <c r="G35" s="157"/>
      <c r="H35" s="190"/>
      <c r="I35" s="104"/>
      <c r="J35" s="195"/>
      <c r="K35" s="196"/>
      <c r="L35" s="196"/>
      <c r="M35" s="196"/>
      <c r="N35" s="196"/>
      <c r="O35" s="153"/>
      <c r="P35" s="191">
        <f>SUM('بيانات المعدات'!$J35:$N35)*'بيانات المعدات'!$O35*12</f>
        <v>0</v>
      </c>
      <c r="Q35" s="191" t="str">
        <f t="shared" si="0"/>
        <v>الكميات المطلوبة متناسبة مع معايير الهيئة</v>
      </c>
      <c r="R35" s="162"/>
    </row>
    <row r="36" spans="2:18" ht="54.95" customHeight="1" x14ac:dyDescent="1">
      <c r="B36" s="156">
        <v>32</v>
      </c>
      <c r="C36" s="157"/>
      <c r="D36" s="157"/>
      <c r="E36" s="157"/>
      <c r="F36" s="157"/>
      <c r="G36" s="157"/>
      <c r="H36" s="190"/>
      <c r="I36" s="104"/>
      <c r="J36" s="195"/>
      <c r="K36" s="196"/>
      <c r="L36" s="196"/>
      <c r="M36" s="196"/>
      <c r="N36" s="196"/>
      <c r="O36" s="153"/>
      <c r="P36" s="191">
        <f>SUM('بيانات المعدات'!$J36:$N36)*'بيانات المعدات'!$O36*12</f>
        <v>0</v>
      </c>
      <c r="Q36" s="191" t="str">
        <f t="shared" si="0"/>
        <v>الكميات المطلوبة متناسبة مع معايير الهيئة</v>
      </c>
      <c r="R36" s="162"/>
    </row>
    <row r="37" spans="2:18" ht="54.95" customHeight="1" x14ac:dyDescent="1">
      <c r="B37" s="156">
        <v>33</v>
      </c>
      <c r="C37" s="157"/>
      <c r="D37" s="157"/>
      <c r="E37" s="157"/>
      <c r="F37" s="157"/>
      <c r="G37" s="157"/>
      <c r="H37" s="190"/>
      <c r="I37" s="104"/>
      <c r="J37" s="195"/>
      <c r="K37" s="196"/>
      <c r="L37" s="196"/>
      <c r="M37" s="196"/>
      <c r="N37" s="196"/>
      <c r="O37" s="153"/>
      <c r="P37" s="191">
        <f>SUM('بيانات المعدات'!$J37:$N37)*'بيانات المعدات'!$O37*12</f>
        <v>0</v>
      </c>
      <c r="Q37" s="191" t="str">
        <f t="shared" si="0"/>
        <v>الكميات المطلوبة متناسبة مع معايير الهيئة</v>
      </c>
      <c r="R37" s="162"/>
    </row>
    <row r="38" spans="2:18" ht="54.95" customHeight="1" thickBot="1" x14ac:dyDescent="1.05">
      <c r="B38" s="79" t="s">
        <v>14</v>
      </c>
      <c r="C38" s="160"/>
      <c r="D38" s="160">
        <f>SUM(D5:D37)</f>
        <v>0</v>
      </c>
      <c r="E38" s="160">
        <f t="shared" ref="E38:N38" si="1">SUM(E5:E37)</f>
        <v>0</v>
      </c>
      <c r="F38" s="160">
        <f t="shared" si="1"/>
        <v>0</v>
      </c>
      <c r="G38" s="160">
        <f t="shared" si="1"/>
        <v>0</v>
      </c>
      <c r="H38" s="192">
        <f t="shared" si="1"/>
        <v>0</v>
      </c>
      <c r="I38" s="104"/>
      <c r="J38" s="193">
        <f t="shared" si="1"/>
        <v>0</v>
      </c>
      <c r="K38" s="160">
        <f t="shared" si="1"/>
        <v>0</v>
      </c>
      <c r="L38" s="160">
        <f t="shared" si="1"/>
        <v>0</v>
      </c>
      <c r="M38" s="160">
        <f t="shared" si="1"/>
        <v>0</v>
      </c>
      <c r="N38" s="160">
        <f t="shared" si="1"/>
        <v>0</v>
      </c>
      <c r="O38" s="160"/>
      <c r="P38" s="80">
        <f>SUM('بيانات المعدات'!$P$5:$P$37)</f>
        <v>0</v>
      </c>
      <c r="Q38" s="106"/>
      <c r="R38" s="194"/>
    </row>
  </sheetData>
  <sheetProtection algorithmName="SHA-512" hashValue="9uq6NEEfx3m9I7fyGpMLYZND6M/cHz6WaqiLBXn/ZjOy37On/Lnlr96I/JBuimGa106PL42oGxjlgCU2ZJ0KsQ==" saltValue="EmeHatlNdjHs7Zvx72vGYg==" spinCount="100000" sheet="1" objects="1" scenarios="1" selectLockedCells="1"/>
  <mergeCells count="8">
    <mergeCell ref="R2:R4"/>
    <mergeCell ref="Q2:Q4"/>
    <mergeCell ref="B2:C3"/>
    <mergeCell ref="D2:H2"/>
    <mergeCell ref="J2:P2"/>
    <mergeCell ref="D3:H3"/>
    <mergeCell ref="J3:N3"/>
    <mergeCell ref="O3:P3"/>
  </mergeCells>
  <conditionalFormatting sqref="Q5:Q37">
    <cfRule type="cellIs" dxfId="3" priority="1" operator="equal">
      <formula>"الكميات المطلوبة غير متناسبة مع معايير الهيئة، يرجى تعبئة الأسباب وارفاق الوثائق الداعمة"</formula>
    </cfRule>
    <cfRule type="cellIs" dxfId="2" priority="2" operator="equal">
      <formula>"الكميات المطلوبة متناسبة مع معايير الهيئة"</formula>
    </cfRule>
  </conditionalFormatting>
  <pageMargins left="0.7" right="0.7" top="0.75" bottom="0.75" header="0.3" footer="0.3"/>
  <headerFooter>
    <oddFooter>&amp;C_x000D_&amp;1#&amp;"Aptos"&amp;12&amp;KFFFF00 Restricted-مقيد</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E9D2F-2895-43E0-9714-D1F2B921243E}">
  <dimension ref="B1:R5"/>
  <sheetViews>
    <sheetView showGridLines="0" rightToLeft="1" topLeftCell="J1" zoomScale="70" zoomScaleNormal="70" workbookViewId="0">
      <selection activeCell="R5" sqref="R5"/>
    </sheetView>
  </sheetViews>
  <sheetFormatPr defaultColWidth="8.875" defaultRowHeight="30" x14ac:dyDescent="1"/>
  <cols>
    <col min="1" max="1" width="4.875" style="197" customWidth="1"/>
    <col min="2" max="2" width="6.875" style="197" bestFit="1" customWidth="1"/>
    <col min="3" max="3" width="25.875" style="197" customWidth="1"/>
    <col min="4" max="4" width="24.875" style="197" customWidth="1"/>
    <col min="5" max="5" width="18.125" style="197" customWidth="1"/>
    <col min="6" max="9" width="15.5" style="197" customWidth="1"/>
    <col min="10" max="10" width="23.875" style="197" customWidth="1"/>
    <col min="11" max="15" width="15.5" style="197" customWidth="1"/>
    <col min="16" max="17" width="45.5" style="197" customWidth="1"/>
    <col min="18" max="18" width="42.125" style="197" customWidth="1"/>
    <col min="19" max="19" width="6.875" style="197" bestFit="1" customWidth="1"/>
    <col min="20" max="20" width="17.125" style="197" bestFit="1" customWidth="1"/>
    <col min="21" max="21" width="9.5" style="197" bestFit="1" customWidth="1"/>
    <col min="22" max="22" width="17.5" style="197" customWidth="1"/>
    <col min="23" max="23" width="17.5" style="197" bestFit="1" customWidth="1"/>
    <col min="24" max="24" width="19.75" style="197" bestFit="1" customWidth="1"/>
    <col min="25" max="16384" width="8.875" style="197"/>
  </cols>
  <sheetData>
    <row r="1" spans="2:18" ht="71.45" customHeight="1" thickBot="1" x14ac:dyDescent="1.05"/>
    <row r="2" spans="2:18" ht="39" x14ac:dyDescent="1">
      <c r="B2" s="282"/>
      <c r="C2" s="283"/>
      <c r="D2" s="286" t="s">
        <v>58</v>
      </c>
      <c r="E2" s="286"/>
      <c r="F2" s="286"/>
      <c r="G2" s="286"/>
      <c r="H2" s="286"/>
      <c r="I2" s="286"/>
      <c r="J2" s="289" t="s">
        <v>167</v>
      </c>
      <c r="K2" s="289"/>
      <c r="L2" s="289"/>
      <c r="M2" s="289"/>
      <c r="N2" s="289"/>
      <c r="O2" s="289"/>
      <c r="P2" s="289"/>
      <c r="Q2" s="292" t="s">
        <v>190</v>
      </c>
      <c r="R2" s="292" t="s">
        <v>168</v>
      </c>
    </row>
    <row r="3" spans="2:18" ht="39" x14ac:dyDescent="1">
      <c r="B3" s="284"/>
      <c r="C3" s="285"/>
      <c r="D3" s="294" t="s">
        <v>2</v>
      </c>
      <c r="E3" s="294"/>
      <c r="F3" s="294"/>
      <c r="G3" s="294"/>
      <c r="H3" s="294"/>
      <c r="I3" s="294"/>
      <c r="J3" s="297" t="s">
        <v>2</v>
      </c>
      <c r="K3" s="297"/>
      <c r="L3" s="297"/>
      <c r="M3" s="297"/>
      <c r="N3" s="297"/>
      <c r="O3" s="297"/>
      <c r="P3" s="150"/>
      <c r="Q3" s="293"/>
      <c r="R3" s="293"/>
    </row>
    <row r="4" spans="2:18" ht="31.7" customHeight="1" x14ac:dyDescent="1">
      <c r="B4" s="154" t="s">
        <v>0</v>
      </c>
      <c r="C4" s="155" t="s">
        <v>7</v>
      </c>
      <c r="D4" s="151" t="s">
        <v>166</v>
      </c>
      <c r="E4" s="151" t="s">
        <v>42</v>
      </c>
      <c r="F4" s="151" t="s">
        <v>43</v>
      </c>
      <c r="G4" s="151" t="s">
        <v>44</v>
      </c>
      <c r="H4" s="151" t="s">
        <v>45</v>
      </c>
      <c r="I4" s="151" t="s">
        <v>46</v>
      </c>
      <c r="J4" s="4" t="s">
        <v>166</v>
      </c>
      <c r="K4" s="4" t="s">
        <v>42</v>
      </c>
      <c r="L4" s="4" t="s">
        <v>43</v>
      </c>
      <c r="M4" s="4" t="s">
        <v>44</v>
      </c>
      <c r="N4" s="4" t="s">
        <v>45</v>
      </c>
      <c r="O4" s="4" t="s">
        <v>46</v>
      </c>
      <c r="P4" s="4" t="s">
        <v>170</v>
      </c>
      <c r="Q4" s="293"/>
      <c r="R4" s="293"/>
    </row>
    <row r="5" spans="2:18" ht="118.35" customHeight="1" thickBot="1" x14ac:dyDescent="1.05">
      <c r="B5" s="79">
        <v>1</v>
      </c>
      <c r="C5" s="160" t="s">
        <v>165</v>
      </c>
      <c r="D5" s="198">
        <v>0.1</v>
      </c>
      <c r="E5" s="199" cm="1">
        <f t="array" ref="E5">(SUM('بيانات القوى العاملة'!D5:D37*'بيانات القوى العاملة'!$O$5:$O$37)*12+SUM('بيانات المعدات'!D5:D37*'بيانات المعدات'!$O$5:$O$37)*12)*'بيانات المواد'!$D$5/(1-'بيانات المواد'!$D$5)</f>
        <v>0</v>
      </c>
      <c r="F5" s="199" cm="1">
        <f t="array" ref="F5">(SUM('بيانات القوى العاملة'!E5:E37*'بيانات القوى العاملة'!$O$5:$O$37)*12+SUM('بيانات المعدات'!E5:E37*'بيانات المعدات'!$O$5:$O$37)*12)*'بيانات المواد'!$D$5/(1-'بيانات المواد'!$D$5)</f>
        <v>0</v>
      </c>
      <c r="G5" s="199" cm="1">
        <f t="array" ref="G5">(SUM('بيانات القوى العاملة'!F5:F37*'بيانات القوى العاملة'!$O$5:$O$37)*12+SUM('بيانات المعدات'!F5:F37*'بيانات المعدات'!$O$5:$O$37)*12)*'بيانات المواد'!$D$5/(1-'بيانات المواد'!$D$5)</f>
        <v>0</v>
      </c>
      <c r="H5" s="199" cm="1">
        <f t="array" ref="H5">(SUM('بيانات القوى العاملة'!G5:G37*'بيانات القوى العاملة'!$O$5:$O$37)*12+SUM('بيانات المعدات'!G5:G37*'بيانات المعدات'!$O$5:$O$37)*12)*'بيانات المواد'!$D$5/(1-'بيانات المواد'!$D$5)</f>
        <v>0</v>
      </c>
      <c r="I5" s="199" cm="1">
        <f t="array" ref="I5">(SUM('بيانات القوى العاملة'!H5:H37*'بيانات القوى العاملة'!$O$5:$O$37)*12+SUM('بيانات المعدات'!H5:H37*'بيانات المعدات'!$O$5:$O$37)*12)*'بيانات المواد'!$D$5/(1-'بيانات المواد'!$D$5)</f>
        <v>0</v>
      </c>
      <c r="J5" s="201"/>
      <c r="K5" s="199" cm="1">
        <f t="array" ref="K5">(SUM('بيانات القوى العاملة'!J5:J37*'بيانات القوى العاملة'!$O$5:$O$37)*12+SUM('بيانات المعدات'!J5:J37*'بيانات المعدات'!$O$5:$O$37)*12)*'بيانات المواد'!$J$5/(1-'بيانات المواد'!$J$5)</f>
        <v>0</v>
      </c>
      <c r="L5" s="199" cm="1">
        <f t="array" ref="L5">(SUM('بيانات القوى العاملة'!K5:K37*'بيانات القوى العاملة'!$O$5:$O$37)*12+SUM('بيانات المعدات'!K5:K37*'بيانات المعدات'!$O$5:$O$37)*12)*'بيانات المواد'!$J$5/(1-'بيانات المواد'!$J$5)</f>
        <v>0</v>
      </c>
      <c r="M5" s="199" cm="1">
        <f t="array" ref="M5">(SUM('بيانات القوى العاملة'!L5:L37*'بيانات القوى العاملة'!$O$5:$O$37)*12+SUM('بيانات المعدات'!L5:L37*'بيانات المعدات'!$O$5:$O$37)*12)*'بيانات المواد'!$J$5/(1-'بيانات المواد'!$J$5)</f>
        <v>0</v>
      </c>
      <c r="N5" s="199" cm="1">
        <f t="array" ref="N5">(SUM('بيانات القوى العاملة'!M5:M37*'بيانات القوى العاملة'!$O$5:$O$37)*12+SUM('بيانات المعدات'!M5:M37*'بيانات المعدات'!$O$5:$O$37)*12)*'بيانات المواد'!$J$5/(1-'بيانات المواد'!$J$5)</f>
        <v>0</v>
      </c>
      <c r="O5" s="199" cm="1">
        <f t="array" ref="O5">(SUM('بيانات القوى العاملة'!N5:N37*'بيانات القوى العاملة'!$O$5:$O$37)*12+SUM('بيانات المعدات'!N5:N37*'بيانات المعدات'!$O$5:$O$37)*12)*'بيانات المواد'!$J$5/(1-'بيانات المواد'!$J$5)</f>
        <v>0</v>
      </c>
      <c r="P5" s="200">
        <f>('بيانات القوى العاملة'!$P$38+'بيانات المعدات'!$P$38)*'بيانات المواد'!$J$5/(1-'بيانات المواد'!$J$5)</f>
        <v>0</v>
      </c>
      <c r="Q5" s="191" t="str">
        <f>IF(D5=J5,"الكميات المطلوبة متناسبة مع معايير الهيئة","الكميات المطلوبة غير متناسبة مع معايير الهيئة، يرجى تعبئة الأسباب وارفاق الوثائق الداعمة")</f>
        <v>الكميات المطلوبة غير متناسبة مع معايير الهيئة، يرجى تعبئة الأسباب وارفاق الوثائق الداعمة</v>
      </c>
      <c r="R5" s="202"/>
    </row>
  </sheetData>
  <sheetProtection algorithmName="SHA-512" hashValue="lnjU2eL4G5zmJ/QQz7KN8MvlzenlsB3RCZH0iKEPQxjekFmLf2NCOk+aDrKpao5OhvqTSGorU/qPzkKkYawcWg==" saltValue="jImgae7IvSw0t6mlzh1ZXg==" spinCount="100000" sheet="1" objects="1" scenarios="1" selectLockedCells="1"/>
  <mergeCells count="7">
    <mergeCell ref="R2:R4"/>
    <mergeCell ref="Q2:Q4"/>
    <mergeCell ref="B2:C3"/>
    <mergeCell ref="D2:I2"/>
    <mergeCell ref="J2:P2"/>
    <mergeCell ref="D3:I3"/>
    <mergeCell ref="J3:O3"/>
  </mergeCells>
  <conditionalFormatting sqref="Q5">
    <cfRule type="cellIs" dxfId="1" priority="1" operator="equal">
      <formula>"الكميات المطلوبة غير متناسبة مع معايير الهيئة، يرجى تعبئة الأسباب وارفاق الوثائق الداعمة"</formula>
    </cfRule>
    <cfRule type="cellIs" dxfId="0" priority="2" operator="equal">
      <formula>"الكميات المطلوبة متناسبة مع معايير الهيئة"</formula>
    </cfRule>
  </conditionalFormatting>
  <pageMargins left="0.7" right="0.7" top="0.75" bottom="0.75" header="0.3" footer="0.3"/>
  <headerFooter>
    <oddFooter>&amp;C_x000D_&amp;1#&amp;"Aptos"&amp;12&amp;KFFFF00 Restricted-مقيد</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5D5DC-1A01-49B4-AA13-1722992010DA}">
  <dimension ref="B1:V38"/>
  <sheetViews>
    <sheetView showGridLines="0" rightToLeft="1" topLeftCell="K28" zoomScale="55" zoomScaleNormal="55" workbookViewId="0">
      <selection activeCell="O32" sqref="O32"/>
    </sheetView>
  </sheetViews>
  <sheetFormatPr defaultColWidth="8.875" defaultRowHeight="30" x14ac:dyDescent="1"/>
  <cols>
    <col min="1" max="1" width="4.875" style="164" customWidth="1"/>
    <col min="2" max="2" width="6.875" style="164" bestFit="1" customWidth="1"/>
    <col min="3" max="3" width="39.5" style="164" customWidth="1"/>
    <col min="4" max="8" width="15.5" style="164" customWidth="1"/>
    <col min="9" max="9" width="40.875" style="164" customWidth="1"/>
    <col min="10" max="10" width="21.5" style="164" customWidth="1"/>
    <col min="11" max="11" width="40.875" style="164" customWidth="1"/>
    <col min="12" max="12" width="3.75" style="164" customWidth="1"/>
    <col min="13" max="13" width="9.875" style="164" customWidth="1"/>
    <col min="14" max="14" width="37.5" style="164" customWidth="1"/>
    <col min="15" max="19" width="15.5" style="164" customWidth="1"/>
    <col min="20" max="20" width="41.5" style="164" customWidth="1"/>
    <col min="21" max="21" width="25.875" style="164" customWidth="1"/>
    <col min="22" max="22" width="18.5" style="164" customWidth="1"/>
    <col min="23" max="23" width="6.875" style="164" bestFit="1" customWidth="1"/>
    <col min="24" max="24" width="17.125" style="164" bestFit="1" customWidth="1"/>
    <col min="25" max="25" width="9.5" style="164" bestFit="1" customWidth="1"/>
    <col min="26" max="26" width="17.5" style="164" customWidth="1"/>
    <col min="27" max="27" width="17.5" style="164" bestFit="1" customWidth="1"/>
    <col min="28" max="28" width="19.75" style="164" bestFit="1" customWidth="1"/>
    <col min="29" max="16384" width="8.875" style="164"/>
  </cols>
  <sheetData>
    <row r="1" spans="2:22" ht="57.6" customHeight="1" thickBot="1" x14ac:dyDescent="1.05"/>
    <row r="2" spans="2:22" ht="39" x14ac:dyDescent="1">
      <c r="B2" s="307" t="s">
        <v>160</v>
      </c>
      <c r="C2" s="286"/>
      <c r="D2" s="286"/>
      <c r="E2" s="286"/>
      <c r="F2" s="286"/>
      <c r="G2" s="286"/>
      <c r="H2" s="286"/>
      <c r="I2" s="286"/>
      <c r="J2" s="286"/>
      <c r="K2" s="287"/>
      <c r="L2" s="203"/>
      <c r="M2" s="299" t="s">
        <v>161</v>
      </c>
      <c r="N2" s="300"/>
      <c r="O2" s="300"/>
      <c r="P2" s="300"/>
      <c r="Q2" s="300"/>
      <c r="R2" s="300"/>
      <c r="S2" s="300"/>
      <c r="T2" s="300"/>
      <c r="U2" s="300"/>
      <c r="V2" s="301"/>
    </row>
    <row r="3" spans="2:22" ht="39" x14ac:dyDescent="1">
      <c r="B3" s="310" t="s">
        <v>0</v>
      </c>
      <c r="C3" s="308" t="s">
        <v>60</v>
      </c>
      <c r="D3" s="294" t="s">
        <v>2</v>
      </c>
      <c r="E3" s="294"/>
      <c r="F3" s="294"/>
      <c r="G3" s="294"/>
      <c r="H3" s="294"/>
      <c r="I3" s="294" t="s">
        <v>159</v>
      </c>
      <c r="J3" s="294"/>
      <c r="K3" s="306" t="s">
        <v>162</v>
      </c>
      <c r="L3" s="203"/>
      <c r="M3" s="304" t="s">
        <v>0</v>
      </c>
      <c r="N3" s="302" t="s">
        <v>1</v>
      </c>
      <c r="O3" s="297" t="s">
        <v>2</v>
      </c>
      <c r="P3" s="297"/>
      <c r="Q3" s="297"/>
      <c r="R3" s="297"/>
      <c r="S3" s="297"/>
      <c r="T3" s="297" t="s">
        <v>159</v>
      </c>
      <c r="U3" s="297"/>
      <c r="V3" s="298" t="s">
        <v>162</v>
      </c>
    </row>
    <row r="4" spans="2:22" ht="39" x14ac:dyDescent="1">
      <c r="B4" s="311"/>
      <c r="C4" s="309"/>
      <c r="D4" s="151" t="s">
        <v>42</v>
      </c>
      <c r="E4" s="151" t="s">
        <v>43</v>
      </c>
      <c r="F4" s="151" t="s">
        <v>44</v>
      </c>
      <c r="G4" s="151" t="s">
        <v>45</v>
      </c>
      <c r="H4" s="151" t="s">
        <v>46</v>
      </c>
      <c r="I4" s="151" t="s">
        <v>18</v>
      </c>
      <c r="J4" s="151" t="s">
        <v>3</v>
      </c>
      <c r="K4" s="306"/>
      <c r="L4" s="203"/>
      <c r="M4" s="305"/>
      <c r="N4" s="303"/>
      <c r="O4" s="4" t="s">
        <v>42</v>
      </c>
      <c r="P4" s="4" t="s">
        <v>43</v>
      </c>
      <c r="Q4" s="4" t="s">
        <v>44</v>
      </c>
      <c r="R4" s="4" t="s">
        <v>45</v>
      </c>
      <c r="S4" s="4" t="s">
        <v>46</v>
      </c>
      <c r="T4" s="4" t="s">
        <v>18</v>
      </c>
      <c r="U4" s="4" t="s">
        <v>3</v>
      </c>
      <c r="V4" s="298"/>
    </row>
    <row r="5" spans="2:22" x14ac:dyDescent="1">
      <c r="B5" s="205">
        <v>1</v>
      </c>
      <c r="C5" s="210"/>
      <c r="D5" s="196"/>
      <c r="E5" s="196"/>
      <c r="F5" s="196"/>
      <c r="G5" s="196"/>
      <c r="H5" s="196"/>
      <c r="I5" s="211"/>
      <c r="J5" s="206">
        <f>I5*12*SUM(D5:H5)</f>
        <v>0</v>
      </c>
      <c r="K5" s="213"/>
      <c r="L5" s="207"/>
      <c r="M5" s="208">
        <v>1</v>
      </c>
      <c r="N5" s="214"/>
      <c r="O5" s="196"/>
      <c r="P5" s="196"/>
      <c r="Q5" s="196"/>
      <c r="R5" s="196"/>
      <c r="S5" s="196"/>
      <c r="T5" s="196"/>
      <c r="U5" s="206">
        <f>T5*12*SUM(O5:S5)</f>
        <v>0</v>
      </c>
      <c r="V5" s="215"/>
    </row>
    <row r="6" spans="2:22" x14ac:dyDescent="1">
      <c r="B6" s="205">
        <v>2</v>
      </c>
      <c r="C6" s="210"/>
      <c r="D6" s="196"/>
      <c r="E6" s="196"/>
      <c r="F6" s="196"/>
      <c r="G6" s="196"/>
      <c r="H6" s="196"/>
      <c r="I6" s="196"/>
      <c r="J6" s="206">
        <f t="shared" ref="J6:J37" si="0">I6*12*SUM(D6:H6)</f>
        <v>0</v>
      </c>
      <c r="K6" s="213"/>
      <c r="L6" s="207"/>
      <c r="M6" s="208">
        <v>2</v>
      </c>
      <c r="N6" s="214"/>
      <c r="O6" s="196"/>
      <c r="P6" s="196"/>
      <c r="Q6" s="196"/>
      <c r="R6" s="196"/>
      <c r="S6" s="196"/>
      <c r="T6" s="196"/>
      <c r="U6" s="206">
        <f t="shared" ref="U6:U37" si="1">T6*12*SUM(O6:S6)</f>
        <v>0</v>
      </c>
      <c r="V6" s="215"/>
    </row>
    <row r="7" spans="2:22" x14ac:dyDescent="1">
      <c r="B7" s="205">
        <v>3</v>
      </c>
      <c r="C7" s="210"/>
      <c r="D7" s="196"/>
      <c r="E7" s="196"/>
      <c r="F7" s="196"/>
      <c r="G7" s="196"/>
      <c r="H7" s="196"/>
      <c r="I7" s="196"/>
      <c r="J7" s="206">
        <f t="shared" si="0"/>
        <v>0</v>
      </c>
      <c r="K7" s="213"/>
      <c r="L7" s="207"/>
      <c r="M7" s="208">
        <v>3</v>
      </c>
      <c r="N7" s="214"/>
      <c r="O7" s="196"/>
      <c r="P7" s="196"/>
      <c r="Q7" s="196"/>
      <c r="R7" s="196"/>
      <c r="S7" s="196"/>
      <c r="T7" s="196"/>
      <c r="U7" s="206">
        <f t="shared" si="1"/>
        <v>0</v>
      </c>
      <c r="V7" s="215"/>
    </row>
    <row r="8" spans="2:22" x14ac:dyDescent="1">
      <c r="B8" s="205">
        <v>4</v>
      </c>
      <c r="C8" s="210"/>
      <c r="D8" s="196"/>
      <c r="E8" s="196"/>
      <c r="F8" s="196"/>
      <c r="G8" s="196"/>
      <c r="H8" s="196"/>
      <c r="I8" s="196"/>
      <c r="J8" s="206">
        <f t="shared" si="0"/>
        <v>0</v>
      </c>
      <c r="K8" s="213"/>
      <c r="L8" s="207"/>
      <c r="M8" s="208">
        <v>4</v>
      </c>
      <c r="N8" s="214"/>
      <c r="O8" s="196"/>
      <c r="P8" s="196"/>
      <c r="Q8" s="196"/>
      <c r="R8" s="196"/>
      <c r="S8" s="196"/>
      <c r="T8" s="196"/>
      <c r="U8" s="206">
        <f t="shared" si="1"/>
        <v>0</v>
      </c>
      <c r="V8" s="215"/>
    </row>
    <row r="9" spans="2:22" x14ac:dyDescent="1">
      <c r="B9" s="205">
        <v>5</v>
      </c>
      <c r="C9" s="210"/>
      <c r="D9" s="196"/>
      <c r="E9" s="196"/>
      <c r="F9" s="196"/>
      <c r="G9" s="196"/>
      <c r="H9" s="196"/>
      <c r="I9" s="196"/>
      <c r="J9" s="206">
        <f t="shared" si="0"/>
        <v>0</v>
      </c>
      <c r="K9" s="213"/>
      <c r="L9" s="207"/>
      <c r="M9" s="208">
        <v>5</v>
      </c>
      <c r="N9" s="214"/>
      <c r="O9" s="196"/>
      <c r="P9" s="196"/>
      <c r="Q9" s="196"/>
      <c r="R9" s="196"/>
      <c r="S9" s="196"/>
      <c r="T9" s="196"/>
      <c r="U9" s="206">
        <f t="shared" si="1"/>
        <v>0</v>
      </c>
      <c r="V9" s="215"/>
    </row>
    <row r="10" spans="2:22" x14ac:dyDescent="1">
      <c r="B10" s="205">
        <v>6</v>
      </c>
      <c r="C10" s="212"/>
      <c r="D10" s="196"/>
      <c r="E10" s="196"/>
      <c r="F10" s="196"/>
      <c r="G10" s="196"/>
      <c r="H10" s="196"/>
      <c r="I10" s="196"/>
      <c r="J10" s="206">
        <f t="shared" si="0"/>
        <v>0</v>
      </c>
      <c r="K10" s="213"/>
      <c r="L10" s="207"/>
      <c r="M10" s="208">
        <v>6</v>
      </c>
      <c r="N10" s="214"/>
      <c r="O10" s="196"/>
      <c r="P10" s="196"/>
      <c r="Q10" s="196"/>
      <c r="R10" s="196"/>
      <c r="S10" s="196"/>
      <c r="T10" s="196"/>
      <c r="U10" s="206">
        <f t="shared" si="1"/>
        <v>0</v>
      </c>
      <c r="V10" s="215"/>
    </row>
    <row r="11" spans="2:22" x14ac:dyDescent="1">
      <c r="B11" s="205">
        <v>7</v>
      </c>
      <c r="C11" s="210"/>
      <c r="D11" s="196"/>
      <c r="E11" s="196"/>
      <c r="F11" s="196"/>
      <c r="G11" s="196"/>
      <c r="H11" s="196"/>
      <c r="I11" s="196"/>
      <c r="J11" s="206">
        <f t="shared" si="0"/>
        <v>0</v>
      </c>
      <c r="K11" s="213"/>
      <c r="L11" s="207"/>
      <c r="M11" s="208">
        <v>7</v>
      </c>
      <c r="N11" s="214"/>
      <c r="O11" s="196"/>
      <c r="P11" s="196"/>
      <c r="Q11" s="196"/>
      <c r="R11" s="196"/>
      <c r="S11" s="196"/>
      <c r="T11" s="196"/>
      <c r="U11" s="206">
        <f t="shared" si="1"/>
        <v>0</v>
      </c>
      <c r="V11" s="215"/>
    </row>
    <row r="12" spans="2:22" x14ac:dyDescent="1">
      <c r="B12" s="205">
        <v>8</v>
      </c>
      <c r="C12" s="210"/>
      <c r="D12" s="196"/>
      <c r="E12" s="196"/>
      <c r="F12" s="196"/>
      <c r="G12" s="196"/>
      <c r="H12" s="196"/>
      <c r="I12" s="196"/>
      <c r="J12" s="206">
        <f t="shared" si="0"/>
        <v>0</v>
      </c>
      <c r="K12" s="213"/>
      <c r="L12" s="207"/>
      <c r="M12" s="208">
        <v>8</v>
      </c>
      <c r="N12" s="214"/>
      <c r="O12" s="196"/>
      <c r="P12" s="196"/>
      <c r="Q12" s="196"/>
      <c r="R12" s="196"/>
      <c r="S12" s="196"/>
      <c r="T12" s="196"/>
      <c r="U12" s="206">
        <f t="shared" si="1"/>
        <v>0</v>
      </c>
      <c r="V12" s="215"/>
    </row>
    <row r="13" spans="2:22" x14ac:dyDescent="1">
      <c r="B13" s="205">
        <v>9</v>
      </c>
      <c r="C13" s="210"/>
      <c r="D13" s="196"/>
      <c r="E13" s="196"/>
      <c r="F13" s="196"/>
      <c r="G13" s="196"/>
      <c r="H13" s="196"/>
      <c r="I13" s="196"/>
      <c r="J13" s="206">
        <f t="shared" si="0"/>
        <v>0</v>
      </c>
      <c r="K13" s="213"/>
      <c r="L13" s="207"/>
      <c r="M13" s="208">
        <v>9</v>
      </c>
      <c r="N13" s="214"/>
      <c r="O13" s="196"/>
      <c r="P13" s="196"/>
      <c r="Q13" s="196"/>
      <c r="R13" s="196"/>
      <c r="S13" s="196"/>
      <c r="T13" s="196"/>
      <c r="U13" s="206">
        <f t="shared" si="1"/>
        <v>0</v>
      </c>
      <c r="V13" s="215"/>
    </row>
    <row r="14" spans="2:22" x14ac:dyDescent="1">
      <c r="B14" s="205">
        <v>10</v>
      </c>
      <c r="C14" s="210"/>
      <c r="D14" s="196"/>
      <c r="E14" s="196"/>
      <c r="F14" s="196"/>
      <c r="G14" s="196"/>
      <c r="H14" s="196"/>
      <c r="I14" s="196"/>
      <c r="J14" s="206">
        <f t="shared" si="0"/>
        <v>0</v>
      </c>
      <c r="K14" s="213"/>
      <c r="L14" s="207"/>
      <c r="M14" s="208">
        <v>10</v>
      </c>
      <c r="N14" s="214"/>
      <c r="O14" s="196" t="s">
        <v>230</v>
      </c>
      <c r="P14" s="196"/>
      <c r="Q14" s="196"/>
      <c r="R14" s="196"/>
      <c r="S14" s="196"/>
      <c r="T14" s="196"/>
      <c r="U14" s="206">
        <f t="shared" si="1"/>
        <v>0</v>
      </c>
      <c r="V14" s="215"/>
    </row>
    <row r="15" spans="2:22" x14ac:dyDescent="1">
      <c r="B15" s="205">
        <v>11</v>
      </c>
      <c r="C15" s="210"/>
      <c r="D15" s="196"/>
      <c r="E15" s="196"/>
      <c r="F15" s="196"/>
      <c r="G15" s="196"/>
      <c r="H15" s="196"/>
      <c r="I15" s="196"/>
      <c r="J15" s="206">
        <f t="shared" si="0"/>
        <v>0</v>
      </c>
      <c r="K15" s="213"/>
      <c r="L15" s="207"/>
      <c r="M15" s="208">
        <v>11</v>
      </c>
      <c r="N15" s="214"/>
      <c r="O15" s="196"/>
      <c r="P15" s="196"/>
      <c r="Q15" s="196"/>
      <c r="R15" s="196"/>
      <c r="S15" s="196"/>
      <c r="T15" s="196"/>
      <c r="U15" s="206">
        <f t="shared" si="1"/>
        <v>0</v>
      </c>
      <c r="V15" s="215"/>
    </row>
    <row r="16" spans="2:22" x14ac:dyDescent="1">
      <c r="B16" s="205">
        <v>12</v>
      </c>
      <c r="C16" s="210"/>
      <c r="D16" s="196"/>
      <c r="E16" s="196"/>
      <c r="F16" s="196"/>
      <c r="G16" s="196"/>
      <c r="H16" s="196"/>
      <c r="I16" s="196"/>
      <c r="J16" s="206">
        <f t="shared" si="0"/>
        <v>0</v>
      </c>
      <c r="K16" s="213"/>
      <c r="L16" s="207"/>
      <c r="M16" s="208">
        <v>12</v>
      </c>
      <c r="N16" s="214"/>
      <c r="O16" s="196"/>
      <c r="P16" s="196"/>
      <c r="Q16" s="196"/>
      <c r="R16" s="196"/>
      <c r="S16" s="196"/>
      <c r="T16" s="196"/>
      <c r="U16" s="206">
        <f t="shared" si="1"/>
        <v>0</v>
      </c>
      <c r="V16" s="215"/>
    </row>
    <row r="17" spans="2:22" x14ac:dyDescent="1">
      <c r="B17" s="205">
        <v>13</v>
      </c>
      <c r="C17" s="210"/>
      <c r="D17" s="196"/>
      <c r="E17" s="196"/>
      <c r="F17" s="196"/>
      <c r="G17" s="196"/>
      <c r="H17" s="196"/>
      <c r="I17" s="196"/>
      <c r="J17" s="206">
        <f t="shared" si="0"/>
        <v>0</v>
      </c>
      <c r="K17" s="213"/>
      <c r="L17" s="207"/>
      <c r="M17" s="208">
        <v>13</v>
      </c>
      <c r="N17" s="214"/>
      <c r="O17" s="196"/>
      <c r="P17" s="196"/>
      <c r="Q17" s="196"/>
      <c r="R17" s="196"/>
      <c r="S17" s="196"/>
      <c r="T17" s="196"/>
      <c r="U17" s="206">
        <f t="shared" si="1"/>
        <v>0</v>
      </c>
      <c r="V17" s="215"/>
    </row>
    <row r="18" spans="2:22" x14ac:dyDescent="1">
      <c r="B18" s="205">
        <v>14</v>
      </c>
      <c r="C18" s="210"/>
      <c r="D18" s="196"/>
      <c r="E18" s="196"/>
      <c r="F18" s="196"/>
      <c r="G18" s="196"/>
      <c r="H18" s="196"/>
      <c r="I18" s="196"/>
      <c r="J18" s="206">
        <f t="shared" si="0"/>
        <v>0</v>
      </c>
      <c r="K18" s="213"/>
      <c r="L18" s="207"/>
      <c r="M18" s="208">
        <v>14</v>
      </c>
      <c r="N18" s="214"/>
      <c r="O18" s="196"/>
      <c r="P18" s="196"/>
      <c r="Q18" s="196"/>
      <c r="R18" s="196"/>
      <c r="S18" s="196"/>
      <c r="T18" s="196"/>
      <c r="U18" s="206">
        <f t="shared" si="1"/>
        <v>0</v>
      </c>
      <c r="V18" s="215"/>
    </row>
    <row r="19" spans="2:22" x14ac:dyDescent="1">
      <c r="B19" s="205">
        <v>15</v>
      </c>
      <c r="C19" s="210"/>
      <c r="D19" s="196"/>
      <c r="E19" s="196"/>
      <c r="F19" s="196"/>
      <c r="G19" s="196"/>
      <c r="H19" s="196"/>
      <c r="I19" s="196"/>
      <c r="J19" s="206">
        <f t="shared" si="0"/>
        <v>0</v>
      </c>
      <c r="K19" s="213"/>
      <c r="L19" s="207"/>
      <c r="M19" s="208">
        <v>15</v>
      </c>
      <c r="N19" s="214"/>
      <c r="O19" s="196"/>
      <c r="P19" s="196"/>
      <c r="Q19" s="196"/>
      <c r="R19" s="196"/>
      <c r="S19" s="196"/>
      <c r="T19" s="196"/>
      <c r="U19" s="206">
        <f t="shared" si="1"/>
        <v>0</v>
      </c>
      <c r="V19" s="215"/>
    </row>
    <row r="20" spans="2:22" x14ac:dyDescent="1">
      <c r="B20" s="205">
        <v>16</v>
      </c>
      <c r="C20" s="210"/>
      <c r="D20" s="196"/>
      <c r="E20" s="196"/>
      <c r="F20" s="196"/>
      <c r="G20" s="196"/>
      <c r="H20" s="196"/>
      <c r="I20" s="196"/>
      <c r="J20" s="206">
        <f t="shared" si="0"/>
        <v>0</v>
      </c>
      <c r="K20" s="213"/>
      <c r="L20" s="207"/>
      <c r="M20" s="208">
        <v>16</v>
      </c>
      <c r="N20" s="214"/>
      <c r="O20" s="196"/>
      <c r="P20" s="196"/>
      <c r="Q20" s="196"/>
      <c r="R20" s="196"/>
      <c r="S20" s="196"/>
      <c r="T20" s="196"/>
      <c r="U20" s="206">
        <f t="shared" si="1"/>
        <v>0</v>
      </c>
      <c r="V20" s="215"/>
    </row>
    <row r="21" spans="2:22" x14ac:dyDescent="1">
      <c r="B21" s="205">
        <v>17</v>
      </c>
      <c r="C21" s="210"/>
      <c r="D21" s="196"/>
      <c r="E21" s="196"/>
      <c r="F21" s="196"/>
      <c r="G21" s="196"/>
      <c r="H21" s="196"/>
      <c r="I21" s="196"/>
      <c r="J21" s="206">
        <f t="shared" si="0"/>
        <v>0</v>
      </c>
      <c r="K21" s="213"/>
      <c r="L21" s="207"/>
      <c r="M21" s="208">
        <v>17</v>
      </c>
      <c r="N21" s="214"/>
      <c r="O21" s="196"/>
      <c r="P21" s="196"/>
      <c r="Q21" s="196"/>
      <c r="R21" s="196"/>
      <c r="S21" s="196"/>
      <c r="T21" s="196"/>
      <c r="U21" s="206">
        <f t="shared" si="1"/>
        <v>0</v>
      </c>
      <c r="V21" s="215"/>
    </row>
    <row r="22" spans="2:22" x14ac:dyDescent="1">
      <c r="B22" s="205">
        <v>18</v>
      </c>
      <c r="C22" s="210"/>
      <c r="D22" s="196"/>
      <c r="E22" s="196"/>
      <c r="F22" s="196"/>
      <c r="G22" s="196"/>
      <c r="H22" s="196"/>
      <c r="I22" s="196"/>
      <c r="J22" s="206">
        <f t="shared" si="0"/>
        <v>0</v>
      </c>
      <c r="K22" s="213"/>
      <c r="L22" s="207"/>
      <c r="M22" s="208">
        <v>18</v>
      </c>
      <c r="N22" s="214"/>
      <c r="O22" s="196"/>
      <c r="P22" s="196"/>
      <c r="Q22" s="196"/>
      <c r="R22" s="196"/>
      <c r="S22" s="196"/>
      <c r="T22" s="196"/>
      <c r="U22" s="206">
        <f t="shared" si="1"/>
        <v>0</v>
      </c>
      <c r="V22" s="215"/>
    </row>
    <row r="23" spans="2:22" x14ac:dyDescent="1">
      <c r="B23" s="205">
        <v>19</v>
      </c>
      <c r="C23" s="210"/>
      <c r="D23" s="196"/>
      <c r="E23" s="196"/>
      <c r="F23" s="196"/>
      <c r="G23" s="196"/>
      <c r="H23" s="196"/>
      <c r="I23" s="196"/>
      <c r="J23" s="206">
        <f t="shared" si="0"/>
        <v>0</v>
      </c>
      <c r="K23" s="213"/>
      <c r="L23" s="207"/>
      <c r="M23" s="208">
        <v>19</v>
      </c>
      <c r="N23" s="214"/>
      <c r="O23" s="196"/>
      <c r="P23" s="196"/>
      <c r="Q23" s="196"/>
      <c r="R23" s="196"/>
      <c r="S23" s="196"/>
      <c r="T23" s="196"/>
      <c r="U23" s="206">
        <f t="shared" si="1"/>
        <v>0</v>
      </c>
      <c r="V23" s="215"/>
    </row>
    <row r="24" spans="2:22" x14ac:dyDescent="1">
      <c r="B24" s="205">
        <v>20</v>
      </c>
      <c r="C24" s="210"/>
      <c r="D24" s="196"/>
      <c r="E24" s="196"/>
      <c r="F24" s="196"/>
      <c r="G24" s="196"/>
      <c r="H24" s="196"/>
      <c r="I24" s="196"/>
      <c r="J24" s="206">
        <f t="shared" si="0"/>
        <v>0</v>
      </c>
      <c r="K24" s="213"/>
      <c r="L24" s="207"/>
      <c r="M24" s="208">
        <v>20</v>
      </c>
      <c r="N24" s="214"/>
      <c r="O24" s="196"/>
      <c r="P24" s="196"/>
      <c r="Q24" s="196"/>
      <c r="R24" s="196"/>
      <c r="S24" s="196"/>
      <c r="T24" s="196"/>
      <c r="U24" s="206">
        <f t="shared" si="1"/>
        <v>0</v>
      </c>
      <c r="V24" s="215"/>
    </row>
    <row r="25" spans="2:22" x14ac:dyDescent="1">
      <c r="B25" s="205">
        <v>21</v>
      </c>
      <c r="C25" s="210"/>
      <c r="D25" s="196"/>
      <c r="E25" s="196"/>
      <c r="F25" s="196"/>
      <c r="G25" s="196"/>
      <c r="H25" s="196"/>
      <c r="I25" s="196"/>
      <c r="J25" s="206">
        <f t="shared" si="0"/>
        <v>0</v>
      </c>
      <c r="K25" s="213"/>
      <c r="L25" s="207"/>
      <c r="M25" s="208">
        <v>21</v>
      </c>
      <c r="N25" s="214"/>
      <c r="O25" s="196"/>
      <c r="P25" s="196"/>
      <c r="Q25" s="196"/>
      <c r="R25" s="196"/>
      <c r="S25" s="196"/>
      <c r="T25" s="196"/>
      <c r="U25" s="206">
        <f t="shared" si="1"/>
        <v>0</v>
      </c>
      <c r="V25" s="215"/>
    </row>
    <row r="26" spans="2:22" x14ac:dyDescent="1">
      <c r="B26" s="205">
        <v>22</v>
      </c>
      <c r="C26" s="210"/>
      <c r="D26" s="196"/>
      <c r="E26" s="196"/>
      <c r="F26" s="196"/>
      <c r="G26" s="196"/>
      <c r="H26" s="196"/>
      <c r="I26" s="196"/>
      <c r="J26" s="206">
        <f t="shared" si="0"/>
        <v>0</v>
      </c>
      <c r="K26" s="213"/>
      <c r="L26" s="207"/>
      <c r="M26" s="208">
        <v>22</v>
      </c>
      <c r="N26" s="214"/>
      <c r="O26" s="196"/>
      <c r="P26" s="196"/>
      <c r="Q26" s="196"/>
      <c r="R26" s="196"/>
      <c r="S26" s="196"/>
      <c r="T26" s="196"/>
      <c r="U26" s="206">
        <f t="shared" si="1"/>
        <v>0</v>
      </c>
      <c r="V26" s="215"/>
    </row>
    <row r="27" spans="2:22" x14ac:dyDescent="1">
      <c r="B27" s="205">
        <v>23</v>
      </c>
      <c r="C27" s="210"/>
      <c r="D27" s="196"/>
      <c r="E27" s="196"/>
      <c r="F27" s="196"/>
      <c r="G27" s="196"/>
      <c r="H27" s="196"/>
      <c r="I27" s="196"/>
      <c r="J27" s="206">
        <f t="shared" si="0"/>
        <v>0</v>
      </c>
      <c r="K27" s="213"/>
      <c r="L27" s="207"/>
      <c r="M27" s="208">
        <v>23</v>
      </c>
      <c r="N27" s="214"/>
      <c r="O27" s="196"/>
      <c r="P27" s="196"/>
      <c r="Q27" s="196"/>
      <c r="R27" s="196"/>
      <c r="S27" s="196"/>
      <c r="T27" s="196"/>
      <c r="U27" s="206">
        <f t="shared" si="1"/>
        <v>0</v>
      </c>
      <c r="V27" s="215"/>
    </row>
    <row r="28" spans="2:22" x14ac:dyDescent="1">
      <c r="B28" s="205">
        <v>24</v>
      </c>
      <c r="C28" s="210"/>
      <c r="D28" s="196"/>
      <c r="E28" s="196"/>
      <c r="F28" s="196"/>
      <c r="G28" s="196"/>
      <c r="H28" s="196"/>
      <c r="I28" s="196"/>
      <c r="J28" s="206">
        <f t="shared" si="0"/>
        <v>0</v>
      </c>
      <c r="K28" s="213"/>
      <c r="L28" s="207"/>
      <c r="M28" s="208">
        <v>24</v>
      </c>
      <c r="N28" s="214"/>
      <c r="O28" s="196"/>
      <c r="P28" s="196"/>
      <c r="Q28" s="196"/>
      <c r="R28" s="196"/>
      <c r="S28" s="196"/>
      <c r="T28" s="196"/>
      <c r="U28" s="206">
        <f t="shared" si="1"/>
        <v>0</v>
      </c>
      <c r="V28" s="215"/>
    </row>
    <row r="29" spans="2:22" x14ac:dyDescent="1">
      <c r="B29" s="205">
        <v>25</v>
      </c>
      <c r="C29" s="210"/>
      <c r="D29" s="196"/>
      <c r="E29" s="196"/>
      <c r="F29" s="196"/>
      <c r="G29" s="196"/>
      <c r="H29" s="196"/>
      <c r="I29" s="196"/>
      <c r="J29" s="206">
        <f t="shared" si="0"/>
        <v>0</v>
      </c>
      <c r="K29" s="213"/>
      <c r="L29" s="207"/>
      <c r="M29" s="208">
        <v>25</v>
      </c>
      <c r="N29" s="214"/>
      <c r="O29" s="196"/>
      <c r="P29" s="196"/>
      <c r="Q29" s="196"/>
      <c r="R29" s="196"/>
      <c r="S29" s="196"/>
      <c r="T29" s="196"/>
      <c r="U29" s="206">
        <f t="shared" si="1"/>
        <v>0</v>
      </c>
      <c r="V29" s="215"/>
    </row>
    <row r="30" spans="2:22" x14ac:dyDescent="1">
      <c r="B30" s="205">
        <v>26</v>
      </c>
      <c r="C30" s="210"/>
      <c r="D30" s="196"/>
      <c r="E30" s="196"/>
      <c r="F30" s="196"/>
      <c r="G30" s="196"/>
      <c r="H30" s="196"/>
      <c r="I30" s="196"/>
      <c r="J30" s="206">
        <f t="shared" si="0"/>
        <v>0</v>
      </c>
      <c r="K30" s="213"/>
      <c r="L30" s="207"/>
      <c r="M30" s="208">
        <v>26</v>
      </c>
      <c r="N30" s="214"/>
      <c r="O30" s="196"/>
      <c r="P30" s="196"/>
      <c r="Q30" s="196"/>
      <c r="R30" s="196"/>
      <c r="S30" s="196"/>
      <c r="T30" s="196"/>
      <c r="U30" s="206">
        <f t="shared" si="1"/>
        <v>0</v>
      </c>
      <c r="V30" s="215"/>
    </row>
    <row r="31" spans="2:22" x14ac:dyDescent="1">
      <c r="B31" s="205">
        <v>27</v>
      </c>
      <c r="C31" s="210"/>
      <c r="D31" s="196"/>
      <c r="E31" s="196"/>
      <c r="F31" s="196"/>
      <c r="G31" s="196"/>
      <c r="H31" s="196"/>
      <c r="I31" s="196"/>
      <c r="J31" s="206">
        <f t="shared" si="0"/>
        <v>0</v>
      </c>
      <c r="K31" s="213"/>
      <c r="L31" s="207"/>
      <c r="M31" s="208">
        <v>27</v>
      </c>
      <c r="N31" s="214"/>
      <c r="O31" s="196"/>
      <c r="P31" s="196"/>
      <c r="Q31" s="196"/>
      <c r="R31" s="196"/>
      <c r="S31" s="196"/>
      <c r="T31" s="196"/>
      <c r="U31" s="206">
        <f t="shared" si="1"/>
        <v>0</v>
      </c>
      <c r="V31" s="215"/>
    </row>
    <row r="32" spans="2:22" x14ac:dyDescent="1">
      <c r="B32" s="205">
        <v>28</v>
      </c>
      <c r="C32" s="210"/>
      <c r="D32" s="196"/>
      <c r="E32" s="196"/>
      <c r="F32" s="196"/>
      <c r="G32" s="196"/>
      <c r="H32" s="196"/>
      <c r="I32" s="196"/>
      <c r="J32" s="206">
        <f t="shared" si="0"/>
        <v>0</v>
      </c>
      <c r="K32" s="213"/>
      <c r="L32" s="207"/>
      <c r="M32" s="208">
        <v>28</v>
      </c>
      <c r="N32" s="214"/>
      <c r="O32" s="196"/>
      <c r="P32" s="196"/>
      <c r="Q32" s="196"/>
      <c r="R32" s="196"/>
      <c r="S32" s="196"/>
      <c r="T32" s="196"/>
      <c r="U32" s="206">
        <f t="shared" si="1"/>
        <v>0</v>
      </c>
      <c r="V32" s="215"/>
    </row>
    <row r="33" spans="2:22" x14ac:dyDescent="1">
      <c r="B33" s="205">
        <v>29</v>
      </c>
      <c r="C33" s="210"/>
      <c r="D33" s="196"/>
      <c r="E33" s="196"/>
      <c r="F33" s="196"/>
      <c r="G33" s="196"/>
      <c r="H33" s="196"/>
      <c r="I33" s="196"/>
      <c r="J33" s="206">
        <f t="shared" si="0"/>
        <v>0</v>
      </c>
      <c r="K33" s="213"/>
      <c r="L33" s="207"/>
      <c r="M33" s="208">
        <v>29</v>
      </c>
      <c r="N33" s="214"/>
      <c r="O33" s="196"/>
      <c r="P33" s="196"/>
      <c r="Q33" s="196"/>
      <c r="R33" s="196"/>
      <c r="S33" s="196"/>
      <c r="T33" s="196"/>
      <c r="U33" s="206">
        <f t="shared" si="1"/>
        <v>0</v>
      </c>
      <c r="V33" s="215"/>
    </row>
    <row r="34" spans="2:22" x14ac:dyDescent="1">
      <c r="B34" s="205">
        <v>30</v>
      </c>
      <c r="C34" s="210"/>
      <c r="D34" s="196"/>
      <c r="E34" s="196"/>
      <c r="F34" s="196"/>
      <c r="G34" s="196"/>
      <c r="H34" s="196"/>
      <c r="I34" s="196"/>
      <c r="J34" s="206">
        <f t="shared" si="0"/>
        <v>0</v>
      </c>
      <c r="K34" s="213"/>
      <c r="L34" s="207"/>
      <c r="M34" s="208">
        <v>30</v>
      </c>
      <c r="N34" s="214"/>
      <c r="O34" s="196"/>
      <c r="P34" s="196"/>
      <c r="Q34" s="196"/>
      <c r="R34" s="196"/>
      <c r="S34" s="196"/>
      <c r="T34" s="196"/>
      <c r="U34" s="206">
        <f t="shared" si="1"/>
        <v>0</v>
      </c>
      <c r="V34" s="215"/>
    </row>
    <row r="35" spans="2:22" x14ac:dyDescent="1">
      <c r="B35" s="205">
        <v>31</v>
      </c>
      <c r="C35" s="210"/>
      <c r="D35" s="196"/>
      <c r="E35" s="196"/>
      <c r="F35" s="196"/>
      <c r="G35" s="196"/>
      <c r="H35" s="196"/>
      <c r="I35" s="196"/>
      <c r="J35" s="206">
        <f t="shared" si="0"/>
        <v>0</v>
      </c>
      <c r="K35" s="213"/>
      <c r="L35" s="207"/>
      <c r="M35" s="208">
        <v>31</v>
      </c>
      <c r="N35" s="214"/>
      <c r="O35" s="196"/>
      <c r="P35" s="196"/>
      <c r="Q35" s="196"/>
      <c r="R35" s="196"/>
      <c r="S35" s="196"/>
      <c r="T35" s="196"/>
      <c r="U35" s="206">
        <f t="shared" si="1"/>
        <v>0</v>
      </c>
      <c r="V35" s="215"/>
    </row>
    <row r="36" spans="2:22" x14ac:dyDescent="1">
      <c r="B36" s="205">
        <v>32</v>
      </c>
      <c r="C36" s="210"/>
      <c r="D36" s="196"/>
      <c r="E36" s="196"/>
      <c r="F36" s="196"/>
      <c r="G36" s="196"/>
      <c r="H36" s="196"/>
      <c r="I36" s="196"/>
      <c r="J36" s="206">
        <f t="shared" si="0"/>
        <v>0</v>
      </c>
      <c r="K36" s="213"/>
      <c r="L36" s="207"/>
      <c r="M36" s="208">
        <v>32</v>
      </c>
      <c r="N36" s="214"/>
      <c r="O36" s="196"/>
      <c r="P36" s="196"/>
      <c r="Q36" s="196"/>
      <c r="R36" s="196"/>
      <c r="S36" s="196"/>
      <c r="T36" s="196"/>
      <c r="U36" s="206">
        <f t="shared" si="1"/>
        <v>0</v>
      </c>
      <c r="V36" s="215"/>
    </row>
    <row r="37" spans="2:22" x14ac:dyDescent="1">
      <c r="B37" s="205">
        <v>33</v>
      </c>
      <c r="C37" s="210"/>
      <c r="D37" s="196"/>
      <c r="E37" s="196"/>
      <c r="F37" s="196"/>
      <c r="G37" s="196"/>
      <c r="H37" s="196"/>
      <c r="I37" s="196"/>
      <c r="J37" s="206">
        <f t="shared" si="0"/>
        <v>0</v>
      </c>
      <c r="K37" s="213"/>
      <c r="L37" s="207"/>
      <c r="M37" s="208">
        <v>33</v>
      </c>
      <c r="N37" s="214"/>
      <c r="O37" s="196"/>
      <c r="P37" s="196"/>
      <c r="Q37" s="196"/>
      <c r="R37" s="196"/>
      <c r="S37" s="196"/>
      <c r="T37" s="196"/>
      <c r="U37" s="206">
        <f t="shared" si="1"/>
        <v>0</v>
      </c>
      <c r="V37" s="215"/>
    </row>
    <row r="38" spans="2:22" ht="30.75" thickBot="1" x14ac:dyDescent="1.05">
      <c r="B38" s="79" t="s">
        <v>0</v>
      </c>
      <c r="C38" s="160" t="s">
        <v>171</v>
      </c>
      <c r="D38" s="160">
        <f>SUM(D5:D37)</f>
        <v>0</v>
      </c>
      <c r="E38" s="160">
        <f t="shared" ref="E38:H38" si="2">SUM(E5:E37)</f>
        <v>0</v>
      </c>
      <c r="F38" s="160">
        <f t="shared" si="2"/>
        <v>0</v>
      </c>
      <c r="G38" s="160">
        <f t="shared" si="2"/>
        <v>0</v>
      </c>
      <c r="H38" s="160">
        <f t="shared" si="2"/>
        <v>0</v>
      </c>
      <c r="I38" s="160"/>
      <c r="J38" s="80">
        <f>SUM(J5:J37)</f>
        <v>0</v>
      </c>
      <c r="K38" s="192"/>
      <c r="L38" s="207"/>
      <c r="M38" s="79" t="s">
        <v>0</v>
      </c>
      <c r="N38" s="160" t="s">
        <v>171</v>
      </c>
      <c r="O38" s="160">
        <f>SUM(O5:O37)</f>
        <v>0</v>
      </c>
      <c r="P38" s="160">
        <f t="shared" ref="P38" si="3">SUM(P5:P37)</f>
        <v>0</v>
      </c>
      <c r="Q38" s="160">
        <f t="shared" ref="Q38" si="4">SUM(Q5:Q37)</f>
        <v>0</v>
      </c>
      <c r="R38" s="160">
        <f t="shared" ref="R38" si="5">SUM(R5:R37)</f>
        <v>0</v>
      </c>
      <c r="S38" s="160">
        <f t="shared" ref="S38" si="6">SUM(S5:S37)</f>
        <v>0</v>
      </c>
      <c r="T38" s="160"/>
      <c r="U38" s="80">
        <f>SUM(U5:U37)</f>
        <v>0</v>
      </c>
      <c r="V38" s="209"/>
    </row>
  </sheetData>
  <sheetProtection algorithmName="SHA-512" hashValue="lxVli5VbhHkq2+Pma+LVnIuDaa0FmmRldAiwi30X/cpp85pmBAFkWn7kQKidkXZT2zcZ1xAShrpzsDBxK7ZQcQ==" saltValue="dxxh7b0NALkwzav3b3kwLQ==" spinCount="100000" sheet="1" objects="1" scenarios="1" selectLockedCells="1"/>
  <mergeCells count="12">
    <mergeCell ref="V3:V4"/>
    <mergeCell ref="M2:V2"/>
    <mergeCell ref="N3:N4"/>
    <mergeCell ref="M3:M4"/>
    <mergeCell ref="D3:H3"/>
    <mergeCell ref="O3:S3"/>
    <mergeCell ref="T3:U3"/>
    <mergeCell ref="I3:J3"/>
    <mergeCell ref="K3:K4"/>
    <mergeCell ref="B2:K2"/>
    <mergeCell ref="C3:C4"/>
    <mergeCell ref="B3:B4"/>
  </mergeCells>
  <pageMargins left="0.7" right="0.7" top="0.75" bottom="0.75" header="0.3" footer="0.3"/>
  <headerFooter>
    <oddFooter>&amp;C_x000D_&amp;1#&amp;"Aptos"&amp;12&amp;KFFFF00 Restricted-مقيد</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E5300-7BB8-4DEE-A1F8-5FA7A5C82E1C}">
  <dimension ref="B1:U62"/>
  <sheetViews>
    <sheetView showGridLines="0" rightToLeft="1" topLeftCell="K1" zoomScale="61" zoomScaleNormal="70" workbookViewId="0">
      <selection activeCell="S15" sqref="S15"/>
    </sheetView>
  </sheetViews>
  <sheetFormatPr defaultColWidth="8.875" defaultRowHeight="30" x14ac:dyDescent="1"/>
  <cols>
    <col min="1" max="1" width="4.875" style="164" customWidth="1"/>
    <col min="2" max="2" width="6.875" style="164" bestFit="1" customWidth="1"/>
    <col min="3" max="3" width="39.5" style="164" customWidth="1"/>
    <col min="4" max="4" width="14.5" style="164" customWidth="1"/>
    <col min="5" max="5" width="19.5" style="164" customWidth="1"/>
    <col min="6" max="6" width="35.875" style="164" customWidth="1"/>
    <col min="7" max="7" width="19.75" style="164" customWidth="1"/>
    <col min="8" max="8" width="8.875" style="164"/>
    <col min="9" max="9" width="6.875" style="164" customWidth="1"/>
    <col min="10" max="10" width="39.5" style="164" customWidth="1"/>
    <col min="11" max="11" width="14.5" style="164" customWidth="1"/>
    <col min="12" max="12" width="19.5" style="164" customWidth="1"/>
    <col min="13" max="13" width="35.875" style="164" customWidth="1"/>
    <col min="14" max="14" width="19.75" style="164" customWidth="1"/>
    <col min="15" max="15" width="8.875" style="164"/>
    <col min="16" max="16" width="6.875" style="164" customWidth="1"/>
    <col min="17" max="17" width="39.5" style="164" customWidth="1"/>
    <col min="18" max="18" width="14.5" style="164" customWidth="1"/>
    <col min="19" max="19" width="19.5" style="164" customWidth="1"/>
    <col min="20" max="20" width="35.875" style="164" customWidth="1"/>
    <col min="21" max="21" width="19.75" style="164" customWidth="1"/>
    <col min="22" max="16384" width="8.875" style="164"/>
  </cols>
  <sheetData>
    <row r="1" spans="2:21" ht="45" customHeight="1" thickBot="1" x14ac:dyDescent="1.05"/>
    <row r="2" spans="2:21" ht="39.6" customHeight="1" x14ac:dyDescent="1">
      <c r="B2" s="307" t="s">
        <v>198</v>
      </c>
      <c r="C2" s="286"/>
      <c r="D2" s="286"/>
      <c r="E2" s="286"/>
      <c r="F2" s="286"/>
      <c r="G2" s="286"/>
      <c r="I2" s="312" t="s">
        <v>200</v>
      </c>
      <c r="J2" s="313"/>
      <c r="K2" s="313"/>
      <c r="L2" s="313"/>
      <c r="M2" s="313"/>
      <c r="N2" s="313"/>
      <c r="P2" s="314" t="s">
        <v>201</v>
      </c>
      <c r="Q2" s="315"/>
      <c r="R2" s="315"/>
      <c r="S2" s="315"/>
      <c r="T2" s="315"/>
      <c r="U2" s="315"/>
    </row>
    <row r="3" spans="2:21" ht="30.6" customHeight="1" x14ac:dyDescent="1">
      <c r="B3" s="216" t="s">
        <v>0</v>
      </c>
      <c r="C3" s="217" t="s">
        <v>7</v>
      </c>
      <c r="D3" s="217" t="s">
        <v>2</v>
      </c>
      <c r="E3" s="217" t="s">
        <v>17</v>
      </c>
      <c r="F3" s="217" t="s">
        <v>18</v>
      </c>
      <c r="G3" s="204" t="s">
        <v>3</v>
      </c>
      <c r="I3" s="218" t="s">
        <v>0</v>
      </c>
      <c r="J3" s="219" t="s">
        <v>7</v>
      </c>
      <c r="K3" s="219" t="s">
        <v>2</v>
      </c>
      <c r="L3" s="219" t="s">
        <v>17</v>
      </c>
      <c r="M3" s="219" t="s">
        <v>18</v>
      </c>
      <c r="N3" s="220" t="s">
        <v>3</v>
      </c>
      <c r="P3" s="221" t="s">
        <v>0</v>
      </c>
      <c r="Q3" s="222" t="s">
        <v>7</v>
      </c>
      <c r="R3" s="222" t="s">
        <v>2</v>
      </c>
      <c r="S3" s="222" t="s">
        <v>17</v>
      </c>
      <c r="T3" s="222" t="s">
        <v>18</v>
      </c>
      <c r="U3" s="223" t="s">
        <v>3</v>
      </c>
    </row>
    <row r="4" spans="2:21" ht="30" customHeight="1" x14ac:dyDescent="1">
      <c r="B4" s="224">
        <v>1</v>
      </c>
      <c r="C4" s="230"/>
      <c r="D4" s="230"/>
      <c r="E4" s="230"/>
      <c r="F4" s="230"/>
      <c r="G4" s="231"/>
      <c r="I4" s="225">
        <v>1</v>
      </c>
      <c r="J4" s="230"/>
      <c r="K4" s="230"/>
      <c r="L4" s="230"/>
      <c r="M4" s="230"/>
      <c r="N4" s="231"/>
      <c r="P4" s="226">
        <v>1</v>
      </c>
      <c r="Q4" s="230"/>
      <c r="R4" s="230"/>
      <c r="S4" s="230"/>
      <c r="T4" s="230"/>
      <c r="U4" s="231"/>
    </row>
    <row r="5" spans="2:21" ht="30" customHeight="1" x14ac:dyDescent="1">
      <c r="B5" s="224">
        <v>2</v>
      </c>
      <c r="C5" s="230"/>
      <c r="D5" s="230"/>
      <c r="E5" s="230"/>
      <c r="F5" s="230"/>
      <c r="G5" s="231"/>
      <c r="I5" s="225">
        <v>2</v>
      </c>
      <c r="J5" s="230"/>
      <c r="K5" s="230"/>
      <c r="L5" s="230"/>
      <c r="M5" s="230"/>
      <c r="N5" s="231"/>
      <c r="P5" s="226">
        <v>2</v>
      </c>
      <c r="Q5" s="230"/>
      <c r="R5" s="230"/>
      <c r="S5" s="230"/>
      <c r="T5" s="230"/>
      <c r="U5" s="231"/>
    </row>
    <row r="6" spans="2:21" ht="30" customHeight="1" x14ac:dyDescent="1">
      <c r="B6" s="224">
        <v>3</v>
      </c>
      <c r="C6" s="230"/>
      <c r="D6" s="230"/>
      <c r="E6" s="230"/>
      <c r="F6" s="230"/>
      <c r="G6" s="231"/>
      <c r="I6" s="225">
        <v>3</v>
      </c>
      <c r="J6" s="230"/>
      <c r="K6" s="230"/>
      <c r="L6" s="230"/>
      <c r="M6" s="230"/>
      <c r="N6" s="231"/>
      <c r="P6" s="226">
        <v>3</v>
      </c>
      <c r="Q6" s="230"/>
      <c r="R6" s="230"/>
      <c r="S6" s="230"/>
      <c r="T6" s="230"/>
      <c r="U6" s="231"/>
    </row>
    <row r="7" spans="2:21" ht="30" customHeight="1" x14ac:dyDescent="1">
      <c r="B7" s="224">
        <v>4</v>
      </c>
      <c r="C7" s="230"/>
      <c r="D7" s="230"/>
      <c r="E7" s="230"/>
      <c r="F7" s="230"/>
      <c r="G7" s="231"/>
      <c r="I7" s="225">
        <v>4</v>
      </c>
      <c r="J7" s="230"/>
      <c r="K7" s="230"/>
      <c r="L7" s="230"/>
      <c r="M7" s="230"/>
      <c r="N7" s="231"/>
      <c r="P7" s="226">
        <v>4</v>
      </c>
      <c r="Q7" s="230"/>
      <c r="R7" s="230"/>
      <c r="S7" s="230"/>
      <c r="T7" s="230"/>
      <c r="U7" s="231"/>
    </row>
    <row r="8" spans="2:21" ht="30" customHeight="1" x14ac:dyDescent="1">
      <c r="B8" s="224">
        <v>5</v>
      </c>
      <c r="C8" s="230"/>
      <c r="D8" s="230"/>
      <c r="E8" s="230"/>
      <c r="F8" s="230"/>
      <c r="G8" s="231"/>
      <c r="I8" s="225">
        <v>5</v>
      </c>
      <c r="J8" s="230"/>
      <c r="K8" s="230"/>
      <c r="L8" s="230"/>
      <c r="M8" s="230"/>
      <c r="N8" s="231"/>
      <c r="P8" s="226">
        <v>5</v>
      </c>
      <c r="Q8" s="230"/>
      <c r="R8" s="230"/>
      <c r="S8" s="230"/>
      <c r="T8" s="230"/>
      <c r="U8" s="231"/>
    </row>
    <row r="9" spans="2:21" ht="30" customHeight="1" x14ac:dyDescent="1">
      <c r="B9" s="224">
        <v>6</v>
      </c>
      <c r="C9" s="230"/>
      <c r="D9" s="230"/>
      <c r="E9" s="230"/>
      <c r="F9" s="230"/>
      <c r="G9" s="231"/>
      <c r="I9" s="225">
        <v>6</v>
      </c>
      <c r="J9" s="230"/>
      <c r="K9" s="230"/>
      <c r="L9" s="230"/>
      <c r="M9" s="230"/>
      <c r="N9" s="231"/>
      <c r="P9" s="226">
        <v>6</v>
      </c>
      <c r="Q9" s="230"/>
      <c r="R9" s="230"/>
      <c r="S9" s="230"/>
      <c r="T9" s="230"/>
      <c r="U9" s="231"/>
    </row>
    <row r="10" spans="2:21" ht="30" customHeight="1" x14ac:dyDescent="1">
      <c r="B10" s="224">
        <v>7</v>
      </c>
      <c r="C10" s="230"/>
      <c r="D10" s="230"/>
      <c r="E10" s="230"/>
      <c r="F10" s="230"/>
      <c r="G10" s="231"/>
      <c r="I10" s="225">
        <v>7</v>
      </c>
      <c r="J10" s="230"/>
      <c r="K10" s="230"/>
      <c r="L10" s="230"/>
      <c r="M10" s="230"/>
      <c r="N10" s="231"/>
      <c r="P10" s="226">
        <v>7</v>
      </c>
      <c r="Q10" s="230"/>
      <c r="R10" s="230"/>
      <c r="S10" s="230"/>
      <c r="T10" s="230"/>
      <c r="U10" s="231"/>
    </row>
    <row r="11" spans="2:21" ht="30" customHeight="1" x14ac:dyDescent="1">
      <c r="B11" s="224">
        <v>8</v>
      </c>
      <c r="C11" s="230"/>
      <c r="D11" s="230"/>
      <c r="E11" s="230"/>
      <c r="F11" s="230"/>
      <c r="G11" s="231"/>
      <c r="I11" s="225">
        <v>8</v>
      </c>
      <c r="J11" s="230"/>
      <c r="K11" s="230"/>
      <c r="L11" s="230"/>
      <c r="M11" s="230"/>
      <c r="N11" s="231"/>
      <c r="P11" s="226">
        <v>8</v>
      </c>
      <c r="Q11" s="230"/>
      <c r="R11" s="230"/>
      <c r="S11" s="230"/>
      <c r="T11" s="230"/>
      <c r="U11" s="231"/>
    </row>
    <row r="12" spans="2:21" ht="30" customHeight="1" x14ac:dyDescent="1">
      <c r="B12" s="224">
        <v>9</v>
      </c>
      <c r="C12" s="230"/>
      <c r="D12" s="230"/>
      <c r="E12" s="230"/>
      <c r="F12" s="230"/>
      <c r="G12" s="231"/>
      <c r="I12" s="225">
        <v>9</v>
      </c>
      <c r="J12" s="230"/>
      <c r="K12" s="230"/>
      <c r="L12" s="230"/>
      <c r="M12" s="230"/>
      <c r="N12" s="231"/>
      <c r="P12" s="226">
        <v>9</v>
      </c>
      <c r="Q12" s="230"/>
      <c r="R12" s="230"/>
      <c r="S12" s="230"/>
      <c r="T12" s="230"/>
      <c r="U12" s="231"/>
    </row>
    <row r="13" spans="2:21" ht="30" customHeight="1" x14ac:dyDescent="1">
      <c r="B13" s="224">
        <v>10</v>
      </c>
      <c r="C13" s="230"/>
      <c r="D13" s="230"/>
      <c r="E13" s="230"/>
      <c r="F13" s="230"/>
      <c r="G13" s="231"/>
      <c r="I13" s="225">
        <v>10</v>
      </c>
      <c r="J13" s="230"/>
      <c r="K13" s="230"/>
      <c r="L13" s="230"/>
      <c r="M13" s="230"/>
      <c r="N13" s="231"/>
      <c r="P13" s="226">
        <v>10</v>
      </c>
      <c r="Q13" s="230"/>
      <c r="R13" s="230"/>
      <c r="S13" s="230"/>
      <c r="T13" s="230"/>
      <c r="U13" s="231"/>
    </row>
    <row r="14" spans="2:21" ht="30" customHeight="1" x14ac:dyDescent="1">
      <c r="B14" s="224">
        <v>11</v>
      </c>
      <c r="C14" s="230"/>
      <c r="D14" s="230"/>
      <c r="E14" s="230"/>
      <c r="F14" s="230"/>
      <c r="G14" s="231"/>
      <c r="I14" s="225">
        <v>11</v>
      </c>
      <c r="J14" s="230"/>
      <c r="K14" s="230"/>
      <c r="L14" s="230"/>
      <c r="M14" s="230"/>
      <c r="N14" s="231"/>
      <c r="P14" s="226">
        <v>11</v>
      </c>
      <c r="Q14" s="230"/>
      <c r="R14" s="230"/>
      <c r="S14" s="230"/>
      <c r="T14" s="230"/>
      <c r="U14" s="231"/>
    </row>
    <row r="15" spans="2:21" ht="30" customHeight="1" x14ac:dyDescent="1">
      <c r="B15" s="224">
        <v>12</v>
      </c>
      <c r="C15" s="230"/>
      <c r="D15" s="230"/>
      <c r="E15" s="230"/>
      <c r="F15" s="230"/>
      <c r="G15" s="231"/>
      <c r="I15" s="225">
        <v>12</v>
      </c>
      <c r="J15" s="230"/>
      <c r="K15" s="230"/>
      <c r="L15" s="230"/>
      <c r="M15" s="230"/>
      <c r="N15" s="231"/>
      <c r="P15" s="226">
        <v>12</v>
      </c>
      <c r="Q15" s="230"/>
      <c r="R15" s="230"/>
      <c r="S15" s="230"/>
      <c r="T15" s="230"/>
      <c r="U15" s="231"/>
    </row>
    <row r="16" spans="2:21" ht="30" customHeight="1" x14ac:dyDescent="1">
      <c r="B16" s="224">
        <v>13</v>
      </c>
      <c r="C16" s="230"/>
      <c r="D16" s="230"/>
      <c r="E16" s="230"/>
      <c r="F16" s="230"/>
      <c r="G16" s="231"/>
      <c r="I16" s="225">
        <v>13</v>
      </c>
      <c r="J16" s="230"/>
      <c r="K16" s="230"/>
      <c r="L16" s="230"/>
      <c r="M16" s="230"/>
      <c r="N16" s="231"/>
      <c r="P16" s="226">
        <v>13</v>
      </c>
      <c r="Q16" s="230"/>
      <c r="R16" s="230"/>
      <c r="S16" s="230"/>
      <c r="T16" s="230"/>
      <c r="U16" s="231"/>
    </row>
    <row r="17" spans="2:21" ht="30" customHeight="1" x14ac:dyDescent="1">
      <c r="B17" s="224">
        <v>14</v>
      </c>
      <c r="C17" s="230"/>
      <c r="D17" s="230"/>
      <c r="E17" s="230"/>
      <c r="F17" s="230"/>
      <c r="G17" s="231"/>
      <c r="I17" s="225">
        <v>14</v>
      </c>
      <c r="J17" s="230"/>
      <c r="K17" s="230"/>
      <c r="L17" s="230"/>
      <c r="M17" s="230"/>
      <c r="N17" s="231"/>
      <c r="P17" s="226">
        <v>14</v>
      </c>
      <c r="Q17" s="230"/>
      <c r="R17" s="230"/>
      <c r="S17" s="230"/>
      <c r="T17" s="230"/>
      <c r="U17" s="231"/>
    </row>
    <row r="18" spans="2:21" ht="30" customHeight="1" x14ac:dyDescent="1">
      <c r="B18" s="224">
        <v>15</v>
      </c>
      <c r="C18" s="230"/>
      <c r="D18" s="230"/>
      <c r="E18" s="230"/>
      <c r="F18" s="230"/>
      <c r="G18" s="231"/>
      <c r="I18" s="225">
        <v>15</v>
      </c>
      <c r="J18" s="230"/>
      <c r="K18" s="230"/>
      <c r="L18" s="230"/>
      <c r="M18" s="230"/>
      <c r="N18" s="231"/>
      <c r="P18" s="226">
        <v>15</v>
      </c>
      <c r="Q18" s="230"/>
      <c r="R18" s="230"/>
      <c r="S18" s="230"/>
      <c r="T18" s="230"/>
      <c r="U18" s="231"/>
    </row>
    <row r="19" spans="2:21" ht="30" customHeight="1" x14ac:dyDescent="1">
      <c r="B19" s="224">
        <v>16</v>
      </c>
      <c r="C19" s="230"/>
      <c r="D19" s="230"/>
      <c r="E19" s="230"/>
      <c r="F19" s="230"/>
      <c r="G19" s="231"/>
      <c r="I19" s="225">
        <v>16</v>
      </c>
      <c r="J19" s="230"/>
      <c r="K19" s="230"/>
      <c r="L19" s="230"/>
      <c r="M19" s="230"/>
      <c r="N19" s="231"/>
      <c r="P19" s="226">
        <v>16</v>
      </c>
      <c r="Q19" s="230"/>
      <c r="R19" s="230"/>
      <c r="S19" s="230"/>
      <c r="T19" s="230"/>
      <c r="U19" s="231"/>
    </row>
    <row r="20" spans="2:21" ht="30" customHeight="1" x14ac:dyDescent="1">
      <c r="B20" s="224">
        <v>17</v>
      </c>
      <c r="C20" s="230"/>
      <c r="D20" s="230"/>
      <c r="E20" s="230"/>
      <c r="F20" s="230"/>
      <c r="G20" s="231"/>
      <c r="I20" s="225">
        <v>17</v>
      </c>
      <c r="J20" s="230"/>
      <c r="K20" s="230"/>
      <c r="L20" s="230"/>
      <c r="M20" s="230"/>
      <c r="N20" s="231"/>
      <c r="P20" s="226">
        <v>17</v>
      </c>
      <c r="Q20" s="230"/>
      <c r="R20" s="230"/>
      <c r="S20" s="230"/>
      <c r="T20" s="230"/>
      <c r="U20" s="231"/>
    </row>
    <row r="21" spans="2:21" ht="30" customHeight="1" x14ac:dyDescent="1">
      <c r="B21" s="224">
        <v>18</v>
      </c>
      <c r="C21" s="230"/>
      <c r="D21" s="230"/>
      <c r="E21" s="230"/>
      <c r="F21" s="230"/>
      <c r="G21" s="231"/>
      <c r="I21" s="225">
        <v>18</v>
      </c>
      <c r="J21" s="230"/>
      <c r="K21" s="230"/>
      <c r="L21" s="230"/>
      <c r="M21" s="230"/>
      <c r="N21" s="231"/>
      <c r="P21" s="226">
        <v>18</v>
      </c>
      <c r="Q21" s="230"/>
      <c r="R21" s="230"/>
      <c r="S21" s="230"/>
      <c r="T21" s="230"/>
      <c r="U21" s="231"/>
    </row>
    <row r="22" spans="2:21" ht="30" customHeight="1" x14ac:dyDescent="1">
      <c r="B22" s="224">
        <v>19</v>
      </c>
      <c r="C22" s="230"/>
      <c r="D22" s="230"/>
      <c r="E22" s="230"/>
      <c r="F22" s="230"/>
      <c r="G22" s="231"/>
      <c r="I22" s="225">
        <v>19</v>
      </c>
      <c r="J22" s="230"/>
      <c r="K22" s="230"/>
      <c r="L22" s="230"/>
      <c r="M22" s="230"/>
      <c r="N22" s="231"/>
      <c r="P22" s="226">
        <v>19</v>
      </c>
      <c r="Q22" s="230"/>
      <c r="R22" s="230"/>
      <c r="S22" s="230"/>
      <c r="T22" s="230"/>
      <c r="U22" s="231"/>
    </row>
    <row r="23" spans="2:21" ht="30" customHeight="1" x14ac:dyDescent="1">
      <c r="B23" s="224">
        <v>20</v>
      </c>
      <c r="C23" s="230"/>
      <c r="D23" s="230"/>
      <c r="E23" s="230"/>
      <c r="F23" s="230"/>
      <c r="G23" s="231"/>
      <c r="I23" s="225">
        <v>20</v>
      </c>
      <c r="J23" s="230"/>
      <c r="K23" s="230"/>
      <c r="L23" s="230"/>
      <c r="M23" s="230"/>
      <c r="N23" s="231"/>
      <c r="P23" s="226">
        <v>20</v>
      </c>
      <c r="Q23" s="230"/>
      <c r="R23" s="230"/>
      <c r="S23" s="230"/>
      <c r="T23" s="230"/>
      <c r="U23" s="231"/>
    </row>
    <row r="24" spans="2:21" ht="30" customHeight="1" x14ac:dyDescent="1">
      <c r="B24" s="224">
        <v>21</v>
      </c>
      <c r="C24" s="230"/>
      <c r="D24" s="230"/>
      <c r="E24" s="230"/>
      <c r="F24" s="230"/>
      <c r="G24" s="231"/>
      <c r="I24" s="225">
        <v>21</v>
      </c>
      <c r="J24" s="230"/>
      <c r="K24" s="230"/>
      <c r="L24" s="230"/>
      <c r="M24" s="230"/>
      <c r="N24" s="231"/>
      <c r="P24" s="226">
        <v>21</v>
      </c>
      <c r="Q24" s="230"/>
      <c r="R24" s="230"/>
      <c r="S24" s="230"/>
      <c r="T24" s="230"/>
      <c r="U24" s="231"/>
    </row>
    <row r="25" spans="2:21" ht="30" customHeight="1" x14ac:dyDescent="1">
      <c r="B25" s="224">
        <v>22</v>
      </c>
      <c r="C25" s="230"/>
      <c r="D25" s="230"/>
      <c r="E25" s="230"/>
      <c r="F25" s="230"/>
      <c r="G25" s="231"/>
      <c r="I25" s="225">
        <v>22</v>
      </c>
      <c r="J25" s="230"/>
      <c r="K25" s="230"/>
      <c r="L25" s="230"/>
      <c r="M25" s="230"/>
      <c r="N25" s="231"/>
      <c r="P25" s="226">
        <v>22</v>
      </c>
      <c r="Q25" s="230"/>
      <c r="R25" s="230"/>
      <c r="S25" s="230"/>
      <c r="T25" s="230"/>
      <c r="U25" s="231"/>
    </row>
    <row r="26" spans="2:21" ht="30" customHeight="1" x14ac:dyDescent="1">
      <c r="B26" s="224">
        <v>23</v>
      </c>
      <c r="C26" s="230"/>
      <c r="D26" s="230"/>
      <c r="E26" s="230"/>
      <c r="F26" s="230"/>
      <c r="G26" s="231"/>
      <c r="I26" s="225">
        <v>23</v>
      </c>
      <c r="J26" s="230"/>
      <c r="K26" s="230"/>
      <c r="L26" s="230"/>
      <c r="M26" s="230"/>
      <c r="N26" s="231"/>
      <c r="P26" s="226">
        <v>23</v>
      </c>
      <c r="Q26" s="230"/>
      <c r="R26" s="230"/>
      <c r="S26" s="230"/>
      <c r="T26" s="230"/>
      <c r="U26" s="231"/>
    </row>
    <row r="27" spans="2:21" ht="30" customHeight="1" x14ac:dyDescent="1">
      <c r="B27" s="224">
        <v>24</v>
      </c>
      <c r="C27" s="230"/>
      <c r="D27" s="230"/>
      <c r="E27" s="230"/>
      <c r="F27" s="230"/>
      <c r="G27" s="231"/>
      <c r="I27" s="225">
        <v>24</v>
      </c>
      <c r="J27" s="230"/>
      <c r="K27" s="230"/>
      <c r="L27" s="230"/>
      <c r="M27" s="230"/>
      <c r="N27" s="231"/>
      <c r="P27" s="226">
        <v>24</v>
      </c>
      <c r="Q27" s="230"/>
      <c r="R27" s="230"/>
      <c r="S27" s="230"/>
      <c r="T27" s="230"/>
      <c r="U27" s="231"/>
    </row>
    <row r="28" spans="2:21" ht="30" customHeight="1" x14ac:dyDescent="1">
      <c r="B28" s="224">
        <v>25</v>
      </c>
      <c r="C28" s="230"/>
      <c r="D28" s="230"/>
      <c r="E28" s="230"/>
      <c r="F28" s="230"/>
      <c r="G28" s="231"/>
      <c r="I28" s="225">
        <v>25</v>
      </c>
      <c r="J28" s="230"/>
      <c r="K28" s="230"/>
      <c r="L28" s="230"/>
      <c r="M28" s="230"/>
      <c r="N28" s="231"/>
      <c r="P28" s="226">
        <v>25</v>
      </c>
      <c r="Q28" s="230"/>
      <c r="R28" s="230"/>
      <c r="S28" s="230"/>
      <c r="T28" s="230"/>
      <c r="U28" s="231"/>
    </row>
    <row r="29" spans="2:21" ht="30" customHeight="1" x14ac:dyDescent="1">
      <c r="B29" s="224">
        <v>26</v>
      </c>
      <c r="C29" s="230"/>
      <c r="D29" s="230"/>
      <c r="E29" s="230"/>
      <c r="F29" s="230"/>
      <c r="G29" s="231"/>
      <c r="I29" s="225">
        <v>26</v>
      </c>
      <c r="J29" s="230"/>
      <c r="K29" s="230"/>
      <c r="L29" s="230"/>
      <c r="M29" s="230"/>
      <c r="N29" s="231"/>
      <c r="P29" s="226">
        <v>26</v>
      </c>
      <c r="Q29" s="230"/>
      <c r="R29" s="230"/>
      <c r="S29" s="230"/>
      <c r="T29" s="230"/>
      <c r="U29" s="231"/>
    </row>
    <row r="30" spans="2:21" ht="30" customHeight="1" x14ac:dyDescent="1">
      <c r="B30" s="224">
        <v>27</v>
      </c>
      <c r="C30" s="230"/>
      <c r="D30" s="230"/>
      <c r="E30" s="230"/>
      <c r="F30" s="230"/>
      <c r="G30" s="231"/>
      <c r="I30" s="225">
        <v>27</v>
      </c>
      <c r="J30" s="230"/>
      <c r="K30" s="230"/>
      <c r="L30" s="230"/>
      <c r="M30" s="230"/>
      <c r="N30" s="231"/>
      <c r="P30" s="226">
        <v>27</v>
      </c>
      <c r="Q30" s="230"/>
      <c r="R30" s="230"/>
      <c r="S30" s="230"/>
      <c r="T30" s="230"/>
      <c r="U30" s="231"/>
    </row>
    <row r="31" spans="2:21" ht="30" customHeight="1" x14ac:dyDescent="1">
      <c r="B31" s="224">
        <v>28</v>
      </c>
      <c r="C31" s="230"/>
      <c r="D31" s="230"/>
      <c r="E31" s="230"/>
      <c r="F31" s="230"/>
      <c r="G31" s="231"/>
      <c r="I31" s="225">
        <v>28</v>
      </c>
      <c r="J31" s="230"/>
      <c r="K31" s="230"/>
      <c r="L31" s="230"/>
      <c r="M31" s="230"/>
      <c r="N31" s="231"/>
      <c r="P31" s="226">
        <v>28</v>
      </c>
      <c r="Q31" s="230"/>
      <c r="R31" s="230"/>
      <c r="S31" s="230"/>
      <c r="T31" s="230"/>
      <c r="U31" s="231"/>
    </row>
    <row r="32" spans="2:21" ht="30" customHeight="1" x14ac:dyDescent="1">
      <c r="B32" s="224">
        <v>29</v>
      </c>
      <c r="C32" s="230"/>
      <c r="D32" s="230"/>
      <c r="E32" s="230"/>
      <c r="F32" s="230"/>
      <c r="G32" s="231"/>
      <c r="I32" s="225">
        <v>29</v>
      </c>
      <c r="J32" s="230"/>
      <c r="K32" s="230"/>
      <c r="L32" s="230"/>
      <c r="M32" s="230"/>
      <c r="N32" s="231"/>
      <c r="P32" s="226">
        <v>29</v>
      </c>
      <c r="Q32" s="230"/>
      <c r="R32" s="230"/>
      <c r="S32" s="230"/>
      <c r="T32" s="230"/>
      <c r="U32" s="231"/>
    </row>
    <row r="33" spans="2:21" ht="30" customHeight="1" x14ac:dyDescent="1">
      <c r="B33" s="224">
        <v>30</v>
      </c>
      <c r="C33" s="230"/>
      <c r="D33" s="230"/>
      <c r="E33" s="230"/>
      <c r="F33" s="230"/>
      <c r="G33" s="231"/>
      <c r="I33" s="225">
        <v>30</v>
      </c>
      <c r="J33" s="230"/>
      <c r="K33" s="230"/>
      <c r="L33" s="230"/>
      <c r="M33" s="230"/>
      <c r="N33" s="231"/>
      <c r="P33" s="226">
        <v>30</v>
      </c>
      <c r="Q33" s="230"/>
      <c r="R33" s="230"/>
      <c r="S33" s="230"/>
      <c r="T33" s="230"/>
      <c r="U33" s="231"/>
    </row>
    <row r="34" spans="2:21" ht="30" customHeight="1" x14ac:dyDescent="1">
      <c r="B34" s="224">
        <v>31</v>
      </c>
      <c r="C34" s="230"/>
      <c r="D34" s="230"/>
      <c r="E34" s="230"/>
      <c r="F34" s="230"/>
      <c r="G34" s="231"/>
      <c r="I34" s="225">
        <v>31</v>
      </c>
      <c r="J34" s="230"/>
      <c r="K34" s="230"/>
      <c r="L34" s="230"/>
      <c r="M34" s="230"/>
      <c r="N34" s="231"/>
      <c r="P34" s="226">
        <v>31</v>
      </c>
      <c r="Q34" s="230"/>
      <c r="R34" s="230"/>
      <c r="S34" s="230"/>
      <c r="T34" s="230"/>
      <c r="U34" s="231"/>
    </row>
    <row r="35" spans="2:21" ht="30" customHeight="1" x14ac:dyDescent="1">
      <c r="B35" s="224">
        <v>32</v>
      </c>
      <c r="C35" s="230"/>
      <c r="D35" s="230"/>
      <c r="E35" s="230"/>
      <c r="F35" s="230"/>
      <c r="G35" s="231"/>
      <c r="I35" s="225">
        <v>32</v>
      </c>
      <c r="J35" s="230"/>
      <c r="K35" s="230"/>
      <c r="L35" s="230"/>
      <c r="M35" s="230"/>
      <c r="N35" s="231"/>
      <c r="P35" s="226">
        <v>32</v>
      </c>
      <c r="Q35" s="230"/>
      <c r="R35" s="230"/>
      <c r="S35" s="230"/>
      <c r="T35" s="230"/>
      <c r="U35" s="231"/>
    </row>
    <row r="36" spans="2:21" ht="30" customHeight="1" x14ac:dyDescent="1">
      <c r="B36" s="224">
        <v>33</v>
      </c>
      <c r="C36" s="230"/>
      <c r="D36" s="230"/>
      <c r="E36" s="230"/>
      <c r="F36" s="230"/>
      <c r="G36" s="231"/>
      <c r="I36" s="225">
        <v>33</v>
      </c>
      <c r="J36" s="230"/>
      <c r="K36" s="230"/>
      <c r="L36" s="230"/>
      <c r="M36" s="230"/>
      <c r="N36" s="231"/>
      <c r="P36" s="226">
        <v>33</v>
      </c>
      <c r="Q36" s="230"/>
      <c r="R36" s="230"/>
      <c r="S36" s="230"/>
      <c r="T36" s="230"/>
      <c r="U36" s="231"/>
    </row>
    <row r="37" spans="2:21" ht="30" customHeight="1" x14ac:dyDescent="1">
      <c r="B37" s="224">
        <v>34</v>
      </c>
      <c r="C37" s="230"/>
      <c r="D37" s="230"/>
      <c r="E37" s="230"/>
      <c r="F37" s="230"/>
      <c r="G37" s="231"/>
      <c r="I37" s="225">
        <v>34</v>
      </c>
      <c r="J37" s="230"/>
      <c r="K37" s="230"/>
      <c r="L37" s="230"/>
      <c r="M37" s="230"/>
      <c r="N37" s="231"/>
      <c r="P37" s="226">
        <v>34</v>
      </c>
      <c r="Q37" s="230"/>
      <c r="R37" s="230"/>
      <c r="S37" s="230"/>
      <c r="T37" s="230"/>
      <c r="U37" s="231"/>
    </row>
    <row r="38" spans="2:21" ht="30" customHeight="1" x14ac:dyDescent="1">
      <c r="B38" s="224">
        <v>35</v>
      </c>
      <c r="C38" s="230"/>
      <c r="D38" s="230"/>
      <c r="E38" s="230"/>
      <c r="F38" s="230"/>
      <c r="G38" s="231"/>
      <c r="I38" s="225">
        <v>35</v>
      </c>
      <c r="J38" s="230"/>
      <c r="K38" s="230"/>
      <c r="L38" s="230"/>
      <c r="M38" s="230"/>
      <c r="N38" s="231"/>
      <c r="P38" s="226">
        <v>35</v>
      </c>
      <c r="Q38" s="230"/>
      <c r="R38" s="230"/>
      <c r="S38" s="230"/>
      <c r="T38" s="230"/>
      <c r="U38" s="231"/>
    </row>
    <row r="39" spans="2:21" ht="30" customHeight="1" x14ac:dyDescent="1">
      <c r="B39" s="224">
        <v>36</v>
      </c>
      <c r="C39" s="230"/>
      <c r="D39" s="230"/>
      <c r="E39" s="230"/>
      <c r="F39" s="230"/>
      <c r="G39" s="231"/>
      <c r="I39" s="225">
        <v>36</v>
      </c>
      <c r="J39" s="230"/>
      <c r="K39" s="230"/>
      <c r="L39" s="230"/>
      <c r="M39" s="230"/>
      <c r="N39" s="231"/>
      <c r="P39" s="226">
        <v>36</v>
      </c>
      <c r="Q39" s="230"/>
      <c r="R39" s="230"/>
      <c r="S39" s="230"/>
      <c r="T39" s="230"/>
      <c r="U39" s="231"/>
    </row>
    <row r="40" spans="2:21" ht="30" customHeight="1" x14ac:dyDescent="1">
      <c r="B40" s="224">
        <v>37</v>
      </c>
      <c r="C40" s="230"/>
      <c r="D40" s="230"/>
      <c r="E40" s="230"/>
      <c r="F40" s="230"/>
      <c r="G40" s="231"/>
      <c r="I40" s="225">
        <v>37</v>
      </c>
      <c r="J40" s="230"/>
      <c r="K40" s="230"/>
      <c r="L40" s="230"/>
      <c r="M40" s="230"/>
      <c r="N40" s="231"/>
      <c r="P40" s="226">
        <v>37</v>
      </c>
      <c r="Q40" s="230"/>
      <c r="R40" s="230"/>
      <c r="S40" s="230"/>
      <c r="T40" s="230"/>
      <c r="U40" s="231"/>
    </row>
    <row r="41" spans="2:21" ht="30" customHeight="1" x14ac:dyDescent="1">
      <c r="B41" s="224">
        <v>38</v>
      </c>
      <c r="C41" s="230"/>
      <c r="D41" s="230"/>
      <c r="E41" s="230"/>
      <c r="F41" s="230"/>
      <c r="G41" s="231"/>
      <c r="I41" s="225">
        <v>38</v>
      </c>
      <c r="J41" s="230"/>
      <c r="K41" s="230"/>
      <c r="L41" s="230"/>
      <c r="M41" s="230"/>
      <c r="N41" s="231"/>
      <c r="P41" s="226">
        <v>38</v>
      </c>
      <c r="Q41" s="230"/>
      <c r="R41" s="230"/>
      <c r="S41" s="230"/>
      <c r="T41" s="230"/>
      <c r="U41" s="231"/>
    </row>
    <row r="42" spans="2:21" ht="30" customHeight="1" x14ac:dyDescent="1">
      <c r="B42" s="224">
        <v>39</v>
      </c>
      <c r="C42" s="230"/>
      <c r="D42" s="230"/>
      <c r="E42" s="230"/>
      <c r="F42" s="230"/>
      <c r="G42" s="231"/>
      <c r="I42" s="225">
        <v>39</v>
      </c>
      <c r="J42" s="230"/>
      <c r="K42" s="230"/>
      <c r="L42" s="230"/>
      <c r="M42" s="230"/>
      <c r="N42" s="231"/>
      <c r="P42" s="226">
        <v>39</v>
      </c>
      <c r="Q42" s="230"/>
      <c r="R42" s="230"/>
      <c r="S42" s="230"/>
      <c r="T42" s="230"/>
      <c r="U42" s="231"/>
    </row>
    <row r="43" spans="2:21" ht="30" customHeight="1" x14ac:dyDescent="1">
      <c r="B43" s="224">
        <v>40</v>
      </c>
      <c r="C43" s="230"/>
      <c r="D43" s="230"/>
      <c r="E43" s="230"/>
      <c r="F43" s="230"/>
      <c r="G43" s="231"/>
      <c r="I43" s="225">
        <v>40</v>
      </c>
      <c r="J43" s="230"/>
      <c r="K43" s="230"/>
      <c r="L43" s="230"/>
      <c r="M43" s="230"/>
      <c r="N43" s="231"/>
      <c r="P43" s="226">
        <v>40</v>
      </c>
      <c r="Q43" s="230"/>
      <c r="R43" s="230"/>
      <c r="S43" s="230"/>
      <c r="T43" s="230"/>
      <c r="U43" s="231"/>
    </row>
    <row r="44" spans="2:21" ht="30" customHeight="1" x14ac:dyDescent="1">
      <c r="B44" s="224">
        <v>41</v>
      </c>
      <c r="C44" s="230"/>
      <c r="D44" s="230"/>
      <c r="E44" s="230"/>
      <c r="F44" s="230"/>
      <c r="G44" s="231"/>
      <c r="I44" s="225">
        <v>41</v>
      </c>
      <c r="J44" s="230"/>
      <c r="K44" s="230"/>
      <c r="L44" s="230"/>
      <c r="M44" s="230"/>
      <c r="N44" s="231"/>
      <c r="P44" s="226">
        <v>41</v>
      </c>
      <c r="Q44" s="230"/>
      <c r="R44" s="230"/>
      <c r="S44" s="230"/>
      <c r="T44" s="230"/>
      <c r="U44" s="231"/>
    </row>
    <row r="45" spans="2:21" ht="30" customHeight="1" x14ac:dyDescent="1">
      <c r="B45" s="224">
        <v>42</v>
      </c>
      <c r="C45" s="230"/>
      <c r="D45" s="230"/>
      <c r="E45" s="230"/>
      <c r="F45" s="230"/>
      <c r="G45" s="231"/>
      <c r="I45" s="225">
        <v>42</v>
      </c>
      <c r="J45" s="230"/>
      <c r="K45" s="230"/>
      <c r="L45" s="230"/>
      <c r="M45" s="230"/>
      <c r="N45" s="231"/>
      <c r="P45" s="226">
        <v>42</v>
      </c>
      <c r="Q45" s="230"/>
      <c r="R45" s="230"/>
      <c r="S45" s="230"/>
      <c r="T45" s="230"/>
      <c r="U45" s="231"/>
    </row>
    <row r="46" spans="2:21" ht="30" customHeight="1" x14ac:dyDescent="1">
      <c r="B46" s="224">
        <v>43</v>
      </c>
      <c r="C46" s="230"/>
      <c r="D46" s="230"/>
      <c r="E46" s="230"/>
      <c r="F46" s="230"/>
      <c r="G46" s="231"/>
      <c r="I46" s="225">
        <v>43</v>
      </c>
      <c r="J46" s="230"/>
      <c r="K46" s="230"/>
      <c r="L46" s="230"/>
      <c r="M46" s="230"/>
      <c r="N46" s="231"/>
      <c r="P46" s="226">
        <v>43</v>
      </c>
      <c r="Q46" s="230"/>
      <c r="R46" s="230"/>
      <c r="S46" s="230"/>
      <c r="T46" s="230"/>
      <c r="U46" s="231"/>
    </row>
    <row r="47" spans="2:21" ht="30" customHeight="1" x14ac:dyDescent="1">
      <c r="B47" s="224">
        <v>44</v>
      </c>
      <c r="C47" s="230"/>
      <c r="D47" s="230"/>
      <c r="E47" s="230"/>
      <c r="F47" s="230"/>
      <c r="G47" s="231"/>
      <c r="I47" s="225">
        <v>44</v>
      </c>
      <c r="J47" s="230"/>
      <c r="K47" s="230"/>
      <c r="L47" s="230"/>
      <c r="M47" s="230"/>
      <c r="N47" s="231"/>
      <c r="P47" s="226">
        <v>44</v>
      </c>
      <c r="Q47" s="230"/>
      <c r="R47" s="230"/>
      <c r="S47" s="230"/>
      <c r="T47" s="230"/>
      <c r="U47" s="231"/>
    </row>
    <row r="48" spans="2:21" ht="30" customHeight="1" x14ac:dyDescent="1">
      <c r="B48" s="224">
        <v>45</v>
      </c>
      <c r="C48" s="230"/>
      <c r="D48" s="230"/>
      <c r="E48" s="230"/>
      <c r="F48" s="230"/>
      <c r="G48" s="231"/>
      <c r="I48" s="225">
        <v>45</v>
      </c>
      <c r="J48" s="230"/>
      <c r="K48" s="230"/>
      <c r="L48" s="230"/>
      <c r="M48" s="230"/>
      <c r="N48" s="231"/>
      <c r="P48" s="226">
        <v>45</v>
      </c>
      <c r="Q48" s="230"/>
      <c r="R48" s="230"/>
      <c r="S48" s="230"/>
      <c r="T48" s="230"/>
      <c r="U48" s="231"/>
    </row>
    <row r="49" spans="2:21" ht="30" customHeight="1" x14ac:dyDescent="1">
      <c r="B49" s="224">
        <v>46</v>
      </c>
      <c r="C49" s="230"/>
      <c r="D49" s="230"/>
      <c r="E49" s="230"/>
      <c r="F49" s="230"/>
      <c r="G49" s="231"/>
      <c r="I49" s="225">
        <v>46</v>
      </c>
      <c r="J49" s="230"/>
      <c r="K49" s="230"/>
      <c r="L49" s="230"/>
      <c r="M49" s="230"/>
      <c r="N49" s="231"/>
      <c r="P49" s="226">
        <v>46</v>
      </c>
      <c r="Q49" s="230"/>
      <c r="R49" s="230"/>
      <c r="S49" s="230"/>
      <c r="T49" s="230"/>
      <c r="U49" s="231"/>
    </row>
    <row r="50" spans="2:21" ht="30" customHeight="1" x14ac:dyDescent="1">
      <c r="B50" s="224">
        <v>47</v>
      </c>
      <c r="C50" s="230"/>
      <c r="D50" s="230"/>
      <c r="E50" s="230"/>
      <c r="F50" s="230"/>
      <c r="G50" s="231"/>
      <c r="I50" s="225">
        <v>47</v>
      </c>
      <c r="J50" s="230"/>
      <c r="K50" s="230"/>
      <c r="L50" s="230"/>
      <c r="M50" s="230"/>
      <c r="N50" s="231"/>
      <c r="P50" s="226">
        <v>47</v>
      </c>
      <c r="Q50" s="230"/>
      <c r="R50" s="230"/>
      <c r="S50" s="230"/>
      <c r="T50" s="230"/>
      <c r="U50" s="231"/>
    </row>
    <row r="51" spans="2:21" ht="30" customHeight="1" x14ac:dyDescent="1">
      <c r="B51" s="224">
        <v>48</v>
      </c>
      <c r="C51" s="230"/>
      <c r="D51" s="230"/>
      <c r="E51" s="230"/>
      <c r="F51" s="230"/>
      <c r="G51" s="231"/>
      <c r="I51" s="225">
        <v>48</v>
      </c>
      <c r="J51" s="230"/>
      <c r="K51" s="230"/>
      <c r="L51" s="230"/>
      <c r="M51" s="230"/>
      <c r="N51" s="231"/>
      <c r="P51" s="226">
        <v>48</v>
      </c>
      <c r="Q51" s="230"/>
      <c r="R51" s="230"/>
      <c r="S51" s="230"/>
      <c r="T51" s="230"/>
      <c r="U51" s="231"/>
    </row>
    <row r="52" spans="2:21" ht="30" customHeight="1" x14ac:dyDescent="1">
      <c r="B52" s="224">
        <v>49</v>
      </c>
      <c r="C52" s="230"/>
      <c r="D52" s="230"/>
      <c r="E52" s="230"/>
      <c r="F52" s="230"/>
      <c r="G52" s="231"/>
      <c r="I52" s="225">
        <v>49</v>
      </c>
      <c r="J52" s="230"/>
      <c r="K52" s="230"/>
      <c r="L52" s="230"/>
      <c r="M52" s="230"/>
      <c r="N52" s="231"/>
      <c r="P52" s="226">
        <v>49</v>
      </c>
      <c r="Q52" s="230"/>
      <c r="R52" s="230"/>
      <c r="S52" s="230"/>
      <c r="T52" s="230"/>
      <c r="U52" s="231"/>
    </row>
    <row r="53" spans="2:21" ht="30" customHeight="1" x14ac:dyDescent="1">
      <c r="B53" s="224">
        <v>50</v>
      </c>
      <c r="C53" s="230"/>
      <c r="D53" s="230"/>
      <c r="E53" s="230"/>
      <c r="F53" s="230"/>
      <c r="G53" s="231"/>
      <c r="I53" s="225">
        <v>50</v>
      </c>
      <c r="J53" s="230"/>
      <c r="K53" s="230"/>
      <c r="L53" s="230"/>
      <c r="M53" s="230"/>
      <c r="N53" s="231"/>
      <c r="P53" s="226">
        <v>50</v>
      </c>
      <c r="Q53" s="230"/>
      <c r="R53" s="230"/>
      <c r="S53" s="230"/>
      <c r="T53" s="230"/>
      <c r="U53" s="231"/>
    </row>
    <row r="54" spans="2:21" ht="30" customHeight="1" x14ac:dyDescent="1">
      <c r="B54" s="224">
        <v>51</v>
      </c>
      <c r="C54" s="230"/>
      <c r="D54" s="230"/>
      <c r="E54" s="230"/>
      <c r="F54" s="230"/>
      <c r="G54" s="231"/>
      <c r="I54" s="225">
        <v>51</v>
      </c>
      <c r="J54" s="230"/>
      <c r="K54" s="230"/>
      <c r="L54" s="230"/>
      <c r="M54" s="230"/>
      <c r="N54" s="231"/>
      <c r="P54" s="226">
        <v>51</v>
      </c>
      <c r="Q54" s="230"/>
      <c r="R54" s="230"/>
      <c r="S54" s="230"/>
      <c r="T54" s="230"/>
      <c r="U54" s="231"/>
    </row>
    <row r="55" spans="2:21" ht="30" customHeight="1" x14ac:dyDescent="1">
      <c r="B55" s="224">
        <v>52</v>
      </c>
      <c r="C55" s="230"/>
      <c r="D55" s="230"/>
      <c r="E55" s="230"/>
      <c r="F55" s="230"/>
      <c r="G55" s="231"/>
      <c r="I55" s="225">
        <v>52</v>
      </c>
      <c r="J55" s="230"/>
      <c r="K55" s="230"/>
      <c r="L55" s="230"/>
      <c r="M55" s="230"/>
      <c r="N55" s="231"/>
      <c r="P55" s="226">
        <v>52</v>
      </c>
      <c r="Q55" s="230"/>
      <c r="R55" s="230"/>
      <c r="S55" s="230"/>
      <c r="T55" s="230"/>
      <c r="U55" s="231"/>
    </row>
    <row r="56" spans="2:21" ht="30" customHeight="1" x14ac:dyDescent="1">
      <c r="B56" s="224">
        <v>53</v>
      </c>
      <c r="C56" s="230"/>
      <c r="D56" s="230"/>
      <c r="E56" s="230"/>
      <c r="F56" s="230"/>
      <c r="G56" s="231"/>
      <c r="I56" s="225">
        <v>53</v>
      </c>
      <c r="J56" s="230"/>
      <c r="K56" s="230"/>
      <c r="L56" s="230"/>
      <c r="M56" s="230"/>
      <c r="N56" s="231"/>
      <c r="P56" s="226">
        <v>53</v>
      </c>
      <c r="Q56" s="230"/>
      <c r="R56" s="230"/>
      <c r="S56" s="230"/>
      <c r="T56" s="230"/>
      <c r="U56" s="231"/>
    </row>
    <row r="57" spans="2:21" ht="30" customHeight="1" x14ac:dyDescent="1">
      <c r="B57" s="224">
        <v>54</v>
      </c>
      <c r="C57" s="230"/>
      <c r="D57" s="230"/>
      <c r="E57" s="230"/>
      <c r="F57" s="230"/>
      <c r="G57" s="231"/>
      <c r="I57" s="225">
        <v>54</v>
      </c>
      <c r="J57" s="230"/>
      <c r="K57" s="230"/>
      <c r="L57" s="230"/>
      <c r="M57" s="230"/>
      <c r="N57" s="231"/>
      <c r="P57" s="226">
        <v>54</v>
      </c>
      <c r="Q57" s="230"/>
      <c r="R57" s="230"/>
      <c r="S57" s="230"/>
      <c r="T57" s="230"/>
      <c r="U57" s="231"/>
    </row>
    <row r="58" spans="2:21" ht="30" customHeight="1" x14ac:dyDescent="1">
      <c r="B58" s="224">
        <v>55</v>
      </c>
      <c r="C58" s="230"/>
      <c r="D58" s="230"/>
      <c r="E58" s="230"/>
      <c r="F58" s="230"/>
      <c r="G58" s="231"/>
      <c r="I58" s="225">
        <v>55</v>
      </c>
      <c r="J58" s="230"/>
      <c r="K58" s="230"/>
      <c r="L58" s="230"/>
      <c r="M58" s="230"/>
      <c r="N58" s="231"/>
      <c r="P58" s="226">
        <v>55</v>
      </c>
      <c r="Q58" s="230"/>
      <c r="R58" s="230"/>
      <c r="S58" s="230"/>
      <c r="T58" s="230"/>
      <c r="U58" s="231"/>
    </row>
    <row r="59" spans="2:21" ht="30" customHeight="1" x14ac:dyDescent="1">
      <c r="B59" s="224">
        <v>56</v>
      </c>
      <c r="C59" s="230"/>
      <c r="D59" s="230"/>
      <c r="E59" s="230"/>
      <c r="F59" s="230"/>
      <c r="G59" s="231"/>
      <c r="I59" s="225">
        <v>56</v>
      </c>
      <c r="J59" s="230"/>
      <c r="K59" s="230"/>
      <c r="L59" s="230"/>
      <c r="M59" s="230"/>
      <c r="N59" s="231"/>
      <c r="P59" s="226">
        <v>56</v>
      </c>
      <c r="Q59" s="230"/>
      <c r="R59" s="230"/>
      <c r="S59" s="230"/>
      <c r="T59" s="230"/>
      <c r="U59" s="231"/>
    </row>
    <row r="60" spans="2:21" ht="30" customHeight="1" x14ac:dyDescent="1">
      <c r="B60" s="224">
        <v>57</v>
      </c>
      <c r="C60" s="230"/>
      <c r="D60" s="230"/>
      <c r="E60" s="230"/>
      <c r="F60" s="230"/>
      <c r="G60" s="231"/>
      <c r="I60" s="225">
        <v>57</v>
      </c>
      <c r="J60" s="230"/>
      <c r="K60" s="230"/>
      <c r="L60" s="230"/>
      <c r="M60" s="230"/>
      <c r="N60" s="231"/>
      <c r="P60" s="226">
        <v>57</v>
      </c>
      <c r="Q60" s="230"/>
      <c r="R60" s="230"/>
      <c r="S60" s="230"/>
      <c r="T60" s="230"/>
      <c r="U60" s="231"/>
    </row>
    <row r="61" spans="2:21" ht="30" customHeight="1" x14ac:dyDescent="1">
      <c r="B61" s="224">
        <v>58</v>
      </c>
      <c r="C61" s="230"/>
      <c r="D61" s="230"/>
      <c r="E61" s="230"/>
      <c r="F61" s="230"/>
      <c r="G61" s="231"/>
      <c r="I61" s="225">
        <v>58</v>
      </c>
      <c r="J61" s="230"/>
      <c r="K61" s="230"/>
      <c r="L61" s="230"/>
      <c r="M61" s="230"/>
      <c r="N61" s="231"/>
      <c r="P61" s="226">
        <v>58</v>
      </c>
      <c r="Q61" s="230"/>
      <c r="R61" s="230"/>
      <c r="S61" s="230"/>
      <c r="T61" s="230"/>
      <c r="U61" s="231"/>
    </row>
    <row r="62" spans="2:21" ht="30" customHeight="1" x14ac:dyDescent="1">
      <c r="B62" s="227" t="s">
        <v>199</v>
      </c>
      <c r="C62" s="228"/>
      <c r="D62" s="228">
        <f>SUBTOTAL(109,'بيانات العقد السابق'!$D$4:$D$61)</f>
        <v>0</v>
      </c>
      <c r="E62" s="228"/>
      <c r="F62" s="228"/>
      <c r="G62" s="229">
        <f>SUBTOTAL(109,'بيانات العقد السابق'!$G$4:$G$61)</f>
        <v>0</v>
      </c>
      <c r="I62" s="227" t="s">
        <v>199</v>
      </c>
      <c r="J62" s="228"/>
      <c r="K62" s="228">
        <f>SUBTOTAL(109,'بيانات العقد السابق'!$D$4:$D$61)</f>
        <v>0</v>
      </c>
      <c r="L62" s="228"/>
      <c r="M62" s="228"/>
      <c r="N62" s="229">
        <f>SUBTOTAL(109,'بيانات العقد السابق'!$G$4:$G$61)</f>
        <v>0</v>
      </c>
      <c r="P62" s="227" t="s">
        <v>199</v>
      </c>
      <c r="Q62" s="228"/>
      <c r="R62" s="228">
        <f>SUBTOTAL(109,'بيانات العقد السابق'!$D$4:$D$61)</f>
        <v>0</v>
      </c>
      <c r="S62" s="228"/>
      <c r="T62" s="228"/>
      <c r="U62" s="229">
        <f>SUBTOTAL(109,'بيانات العقد السابق'!$G$4:$G$61)</f>
        <v>0</v>
      </c>
    </row>
  </sheetData>
  <sheetProtection algorithmName="SHA-512" hashValue="axaYrZIinLlnIQVhzBqAzNrUpszpxhAmrjG+dHx1NuuR3DQKWi+zr/4Ex9B2+IM/cXqEDlDMfP83zxEYHssa2w==" saltValue="0Wyy8Jcw1Pt1DXE1v8Yd0w==" spinCount="100000" sheet="1" objects="1" scenarios="1" selectLockedCells="1"/>
  <mergeCells count="3">
    <mergeCell ref="B2:G2"/>
    <mergeCell ref="I2:N2"/>
    <mergeCell ref="P2:U2"/>
  </mergeCells>
  <pageMargins left="0.7" right="0.7" top="0.75" bottom="0.75" header="0.3" footer="0.3"/>
  <headerFooter>
    <oddFooter>&amp;C_x000D_&amp;1#&amp;"Aptos"&amp;12&amp;KFFFF00 Restricted-مقيد</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E939D-430E-4439-B3FD-111CE0869033}">
  <dimension ref="C2:F22"/>
  <sheetViews>
    <sheetView showGridLines="0" rightToLeft="1" workbookViewId="0">
      <selection sqref="A1:XFD1048576"/>
    </sheetView>
  </sheetViews>
  <sheetFormatPr defaultColWidth="8.875" defaultRowHeight="30" x14ac:dyDescent="1"/>
  <cols>
    <col min="1" max="3" width="8.875" style="107" customWidth="1"/>
    <col min="4" max="4" width="41.5" style="107" customWidth="1"/>
    <col min="5" max="5" width="49" style="107" customWidth="1"/>
    <col min="6" max="6" width="8.875" style="107" customWidth="1"/>
    <col min="7" max="16384" width="8.875" style="107"/>
  </cols>
  <sheetData>
    <row r="2" spans="3:6" x14ac:dyDescent="1">
      <c r="C2" s="110"/>
      <c r="D2" s="111"/>
      <c r="E2" s="111"/>
      <c r="F2" s="112"/>
    </row>
    <row r="3" spans="3:6" x14ac:dyDescent="1">
      <c r="C3" s="113"/>
      <c r="D3" s="108"/>
      <c r="E3" s="108"/>
      <c r="F3" s="114"/>
    </row>
    <row r="4" spans="3:6" x14ac:dyDescent="1">
      <c r="C4" s="113"/>
      <c r="D4" s="108"/>
      <c r="E4" s="108"/>
      <c r="F4" s="114"/>
    </row>
    <row r="5" spans="3:6" x14ac:dyDescent="1">
      <c r="C5" s="113"/>
      <c r="D5" s="108"/>
      <c r="E5" s="108"/>
      <c r="F5" s="114"/>
    </row>
    <row r="6" spans="3:6" ht="33" x14ac:dyDescent="1.1000000000000001">
      <c r="C6" s="113"/>
      <c r="D6" s="316" t="s">
        <v>202</v>
      </c>
      <c r="E6" s="254"/>
      <c r="F6" s="114"/>
    </row>
    <row r="7" spans="3:6" x14ac:dyDescent="1">
      <c r="C7" s="113"/>
      <c r="D7" s="255" t="s">
        <v>34</v>
      </c>
      <c r="E7" s="255"/>
      <c r="F7" s="114"/>
    </row>
    <row r="8" spans="3:6" x14ac:dyDescent="1">
      <c r="C8" s="113"/>
      <c r="D8" s="108"/>
      <c r="E8" s="108"/>
      <c r="F8" s="114"/>
    </row>
    <row r="9" spans="3:6" ht="32.1" customHeight="1" x14ac:dyDescent="1">
      <c r="C9" s="113"/>
      <c r="D9" s="109" t="s">
        <v>8</v>
      </c>
      <c r="E9" s="120">
        <f>'بيانات القوى العاملة'!P38</f>
        <v>0</v>
      </c>
      <c r="F9" s="114"/>
    </row>
    <row r="10" spans="3:6" ht="9.9499999999999993" customHeight="1" x14ac:dyDescent="1">
      <c r="C10" s="113"/>
      <c r="D10" s="118"/>
      <c r="E10" s="121"/>
      <c r="F10" s="114"/>
    </row>
    <row r="11" spans="3:6" ht="32.1" customHeight="1" x14ac:dyDescent="1">
      <c r="C11" s="113"/>
      <c r="D11" s="109" t="s">
        <v>9</v>
      </c>
      <c r="E11" s="120">
        <f>'بيانات المعدات'!P38</f>
        <v>0</v>
      </c>
      <c r="F11" s="114"/>
    </row>
    <row r="12" spans="3:6" ht="9.9499999999999993" customHeight="1" x14ac:dyDescent="1">
      <c r="C12" s="113"/>
      <c r="D12" s="118"/>
      <c r="E12" s="121"/>
      <c r="F12" s="114"/>
    </row>
    <row r="13" spans="3:6" ht="32.1" customHeight="1" x14ac:dyDescent="1">
      <c r="C13" s="113"/>
      <c r="D13" s="109" t="s">
        <v>169</v>
      </c>
      <c r="E13" s="120">
        <f>'بيانات المواد'!P5</f>
        <v>0</v>
      </c>
      <c r="F13" s="114"/>
    </row>
    <row r="14" spans="3:6" ht="9.9499999999999993" customHeight="1" x14ac:dyDescent="1">
      <c r="C14" s="113"/>
      <c r="D14" s="118"/>
      <c r="E14" s="121"/>
      <c r="F14" s="114"/>
    </row>
    <row r="15" spans="3:6" ht="32.1" customHeight="1" x14ac:dyDescent="1">
      <c r="C15" s="113"/>
      <c r="D15" s="109" t="s">
        <v>10</v>
      </c>
      <c r="E15" s="120">
        <f>'متطلبات إضافية'!$J$38+'متطلبات إضافية'!$U$38</f>
        <v>0</v>
      </c>
      <c r="F15" s="114"/>
    </row>
    <row r="16" spans="3:6" ht="9.9499999999999993" customHeight="1" x14ac:dyDescent="1">
      <c r="C16" s="113"/>
      <c r="D16" s="118"/>
      <c r="E16" s="121"/>
      <c r="F16" s="114"/>
    </row>
    <row r="17" spans="3:6" ht="32.1" customHeight="1" x14ac:dyDescent="1">
      <c r="C17" s="113"/>
      <c r="D17" s="119" t="s">
        <v>11</v>
      </c>
      <c r="E17" s="120">
        <f>SUM(E9,E11,E13,E15)</f>
        <v>0</v>
      </c>
      <c r="F17" s="114"/>
    </row>
    <row r="18" spans="3:6" ht="9.9499999999999993" customHeight="1" x14ac:dyDescent="1">
      <c r="C18" s="113"/>
      <c r="D18" s="118"/>
      <c r="E18" s="121"/>
      <c r="F18" s="114"/>
    </row>
    <row r="19" spans="3:6" x14ac:dyDescent="1">
      <c r="C19" s="113"/>
      <c r="D19" s="119" t="s">
        <v>12</v>
      </c>
      <c r="E19" s="120">
        <f>E17*0.15</f>
        <v>0</v>
      </c>
      <c r="F19" s="114"/>
    </row>
    <row r="20" spans="3:6" ht="9.9499999999999993" customHeight="1" x14ac:dyDescent="1">
      <c r="C20" s="113"/>
      <c r="D20" s="118"/>
      <c r="E20" s="121"/>
      <c r="F20" s="114"/>
    </row>
    <row r="21" spans="3:6" x14ac:dyDescent="1">
      <c r="C21" s="113"/>
      <c r="D21" s="119" t="s">
        <v>13</v>
      </c>
      <c r="E21" s="122">
        <f>SUM(E17,E19)</f>
        <v>0</v>
      </c>
      <c r="F21" s="114"/>
    </row>
    <row r="22" spans="3:6" x14ac:dyDescent="1">
      <c r="C22" s="115"/>
      <c r="D22" s="116"/>
      <c r="E22" s="116"/>
      <c r="F22" s="117"/>
    </row>
  </sheetData>
  <sheetProtection algorithmName="SHA-512" hashValue="oJR3Y6W/SgzaNM//CDs5zVWyazfXD9CdzvE4elBS8S6xradPDZMgcOr3R5UKCBf/HyMwrXprigo2VKXDlMwbcQ==" saltValue="3TvcpB0RWu4K6unfE/PVnQ==" spinCount="100000" sheet="1" objects="1" scenarios="1" selectLockedCells="1"/>
  <mergeCells count="2">
    <mergeCell ref="D6:E6"/>
    <mergeCell ref="D7:E7"/>
  </mergeCells>
  <pageMargins left="0.7" right="0.7" top="0.75" bottom="0.75" header="0.3" footer="0.3"/>
  <headerFooter>
    <oddFooter>&amp;C_x000D_&amp;1#&amp;"Aptos"&amp;12&amp;KFFFF00 Restricted-مقيد</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04189-FE46-4A66-BBBB-9AFC25768ED7}">
  <sheetPr>
    <tabColor theme="1"/>
  </sheetPr>
  <dimension ref="A1:AO17"/>
  <sheetViews>
    <sheetView showGridLines="0" rightToLeft="1" topLeftCell="D1" zoomScale="70" zoomScaleNormal="70" workbookViewId="0">
      <selection activeCell="Y12" sqref="Y12"/>
    </sheetView>
  </sheetViews>
  <sheetFormatPr defaultColWidth="8.875" defaultRowHeight="30" x14ac:dyDescent="1"/>
  <cols>
    <col min="1" max="1" width="23.5" style="69" customWidth="1"/>
    <col min="2" max="2" width="18.5" style="68" customWidth="1"/>
    <col min="3" max="3" width="1.875" style="68" customWidth="1"/>
    <col min="4" max="8" width="7" style="68" bestFit="1" customWidth="1"/>
    <col min="9" max="9" width="1.5" style="68" customWidth="1"/>
    <col min="10" max="14" width="7" style="68" customWidth="1"/>
    <col min="15" max="15" width="1.5" style="68" customWidth="1"/>
    <col min="16" max="16" width="23.875" style="68" customWidth="1"/>
    <col min="17" max="17" width="1.5" style="68" customWidth="1"/>
    <col min="18" max="18" width="29.125" style="68" customWidth="1"/>
    <col min="19" max="19" width="8.875" style="68"/>
    <col min="20" max="20" width="1.5" style="68" customWidth="1"/>
    <col min="21" max="21" width="36.125" style="68" customWidth="1"/>
    <col min="22" max="22" width="12.875" style="68" customWidth="1"/>
    <col min="23" max="23" width="12.125" style="68" customWidth="1"/>
    <col min="24" max="24" width="1.875" style="68" customWidth="1"/>
    <col min="25" max="25" width="16.125" style="68" customWidth="1"/>
    <col min="26" max="26" width="8.875" style="68" customWidth="1"/>
    <col min="27" max="27" width="1.875" style="68" customWidth="1"/>
    <col min="28" max="28" width="20.875" style="68" customWidth="1"/>
    <col min="29" max="29" width="8.875" style="68"/>
    <col min="30" max="30" width="12.875" style="68" customWidth="1"/>
    <col min="31" max="31" width="1.5" style="68" customWidth="1"/>
    <col min="32" max="32" width="31.125" style="68" customWidth="1"/>
    <col min="33" max="33" width="8.875" style="68" customWidth="1"/>
    <col min="34" max="34" width="16.875" style="68" customWidth="1"/>
    <col min="35" max="35" width="1.875" style="68" customWidth="1"/>
    <col min="36" max="36" width="8.875" style="68" customWidth="1"/>
    <col min="37" max="37" width="23" style="68" customWidth="1"/>
    <col min="38" max="38" width="14.5" style="68" customWidth="1"/>
    <col min="39" max="39" width="19.125" style="68" customWidth="1"/>
    <col min="40" max="40" width="10.5" style="68" customWidth="1"/>
    <col min="41" max="41" width="23.5" style="68" customWidth="1"/>
    <col min="42" max="16384" width="8.875" style="68"/>
  </cols>
  <sheetData>
    <row r="1" spans="1:41" s="74" customFormat="1" ht="57.6" customHeight="1" x14ac:dyDescent="0.2">
      <c r="A1" s="242" t="s">
        <v>37</v>
      </c>
      <c r="B1" s="244" t="s">
        <v>164</v>
      </c>
      <c r="C1" s="78"/>
      <c r="D1" s="249" t="s">
        <v>144</v>
      </c>
      <c r="E1" s="249"/>
      <c r="F1" s="249"/>
      <c r="G1" s="249"/>
      <c r="H1" s="249"/>
      <c r="I1" s="76"/>
      <c r="J1" s="249" t="s">
        <v>145</v>
      </c>
      <c r="K1" s="249"/>
      <c r="L1" s="249"/>
      <c r="M1" s="249"/>
      <c r="N1" s="249"/>
      <c r="O1" s="76"/>
      <c r="P1" s="38" t="s">
        <v>39</v>
      </c>
      <c r="R1" s="47" t="s">
        <v>89</v>
      </c>
      <c r="S1" s="48" t="s">
        <v>88</v>
      </c>
      <c r="U1" s="47" t="s">
        <v>94</v>
      </c>
      <c r="V1" s="55" t="s">
        <v>88</v>
      </c>
      <c r="W1" s="48" t="s">
        <v>95</v>
      </c>
      <c r="Y1" s="250" t="s">
        <v>111</v>
      </c>
      <c r="Z1" s="251"/>
      <c r="AA1" s="75"/>
      <c r="AB1" s="246" t="s">
        <v>151</v>
      </c>
      <c r="AC1" s="247"/>
      <c r="AD1" s="248"/>
      <c r="AF1" s="246" t="s">
        <v>152</v>
      </c>
      <c r="AG1" s="247"/>
      <c r="AH1" s="248"/>
      <c r="AJ1" s="246" t="s">
        <v>142</v>
      </c>
      <c r="AK1" s="247"/>
      <c r="AL1" s="247"/>
      <c r="AM1" s="247"/>
      <c r="AN1" s="247"/>
      <c r="AO1" s="248"/>
    </row>
    <row r="2" spans="1:41" x14ac:dyDescent="1">
      <c r="A2" s="243"/>
      <c r="B2" s="245"/>
      <c r="C2" s="70"/>
      <c r="D2" s="34" t="s">
        <v>42</v>
      </c>
      <c r="E2" s="34" t="s">
        <v>43</v>
      </c>
      <c r="F2" s="34" t="s">
        <v>44</v>
      </c>
      <c r="G2" s="34" t="s">
        <v>45</v>
      </c>
      <c r="H2" s="34" t="s">
        <v>46</v>
      </c>
      <c r="I2" s="77"/>
      <c r="J2" s="34" t="s">
        <v>42</v>
      </c>
      <c r="K2" s="34" t="s">
        <v>43</v>
      </c>
      <c r="L2" s="34" t="s">
        <v>44</v>
      </c>
      <c r="M2" s="34" t="s">
        <v>45</v>
      </c>
      <c r="N2" s="34" t="s">
        <v>46</v>
      </c>
      <c r="O2" s="77"/>
      <c r="P2" s="39" t="s">
        <v>38</v>
      </c>
      <c r="R2" s="49" t="s">
        <v>207</v>
      </c>
      <c r="S2" s="50">
        <v>3.0941999999999998</v>
      </c>
      <c r="U2" s="53" t="s">
        <v>90</v>
      </c>
      <c r="V2" s="7">
        <v>14.5</v>
      </c>
      <c r="W2" s="56">
        <v>0.9</v>
      </c>
      <c r="Y2" s="52" t="s">
        <v>109</v>
      </c>
      <c r="Z2" s="58">
        <v>0.2</v>
      </c>
      <c r="AB2" s="53" t="s">
        <v>69</v>
      </c>
      <c r="AC2" s="7">
        <v>150</v>
      </c>
      <c r="AD2" s="62" t="s">
        <v>115</v>
      </c>
      <c r="AF2" s="53" t="s">
        <v>146</v>
      </c>
      <c r="AG2" s="7">
        <v>100</v>
      </c>
      <c r="AH2" s="62" t="s">
        <v>118</v>
      </c>
      <c r="AJ2" s="28">
        <v>1</v>
      </c>
      <c r="AK2" s="26" t="s">
        <v>141</v>
      </c>
      <c r="AL2" s="7">
        <v>40</v>
      </c>
      <c r="AM2" s="27" t="s">
        <v>224</v>
      </c>
      <c r="AN2" s="7">
        <v>7</v>
      </c>
      <c r="AO2" s="29" t="s">
        <v>143</v>
      </c>
    </row>
    <row r="3" spans="1:41" x14ac:dyDescent="1">
      <c r="A3" s="40" t="s">
        <v>128</v>
      </c>
      <c r="B3" s="35">
        <v>10500000</v>
      </c>
      <c r="C3" s="72"/>
      <c r="D3" s="36">
        <v>0</v>
      </c>
      <c r="E3" s="36">
        <v>0.1</v>
      </c>
      <c r="F3" s="36">
        <v>0.1</v>
      </c>
      <c r="G3" s="36">
        <v>0.1</v>
      </c>
      <c r="H3" s="36">
        <v>0.1</v>
      </c>
      <c r="I3" s="70"/>
      <c r="J3" s="36">
        <v>0</v>
      </c>
      <c r="K3" s="36">
        <v>0</v>
      </c>
      <c r="L3" s="36">
        <v>0</v>
      </c>
      <c r="M3" s="36">
        <v>0</v>
      </c>
      <c r="N3" s="36">
        <v>0</v>
      </c>
      <c r="O3" s="70"/>
      <c r="P3" s="41">
        <v>1.6</v>
      </c>
      <c r="R3" s="49" t="s">
        <v>97</v>
      </c>
      <c r="S3" s="50">
        <v>2.0627999999999997</v>
      </c>
      <c r="U3" s="53" t="s">
        <v>91</v>
      </c>
      <c r="V3" s="7">
        <v>10</v>
      </c>
      <c r="W3" s="56">
        <v>0.9</v>
      </c>
      <c r="Y3" s="53" t="s">
        <v>112</v>
      </c>
      <c r="Z3" s="59">
        <v>0.25</v>
      </c>
      <c r="AB3" s="53" t="s">
        <v>116</v>
      </c>
      <c r="AC3" s="7">
        <v>23</v>
      </c>
      <c r="AD3" s="62" t="s">
        <v>115</v>
      </c>
      <c r="AF3" s="53" t="s">
        <v>148</v>
      </c>
      <c r="AG3" s="7">
        <v>500</v>
      </c>
      <c r="AH3" s="62" t="s">
        <v>149</v>
      </c>
      <c r="AJ3" s="28">
        <v>2</v>
      </c>
      <c r="AK3" s="26" t="s">
        <v>64</v>
      </c>
      <c r="AL3" s="24">
        <v>40</v>
      </c>
      <c r="AM3" s="27" t="s">
        <v>224</v>
      </c>
      <c r="AN3" s="7">
        <v>8</v>
      </c>
      <c r="AO3" s="29" t="s">
        <v>143</v>
      </c>
    </row>
    <row r="4" spans="1:41" ht="30.75" thickBot="1" x14ac:dyDescent="1.05">
      <c r="A4" s="40" t="s">
        <v>130</v>
      </c>
      <c r="B4" s="35"/>
      <c r="C4" s="72"/>
      <c r="D4" s="36">
        <v>0</v>
      </c>
      <c r="E4" s="37">
        <v>0.1</v>
      </c>
      <c r="F4" s="37">
        <v>0.1</v>
      </c>
      <c r="G4" s="37">
        <v>0.1</v>
      </c>
      <c r="H4" s="37">
        <v>0.1</v>
      </c>
      <c r="I4" s="70"/>
      <c r="J4" s="36">
        <v>0</v>
      </c>
      <c r="K4" s="37">
        <v>0.25</v>
      </c>
      <c r="L4" s="37">
        <v>0.25</v>
      </c>
      <c r="M4" s="37">
        <v>0.25</v>
      </c>
      <c r="N4" s="37">
        <v>0.25</v>
      </c>
      <c r="O4" s="70"/>
      <c r="P4" s="41"/>
      <c r="R4" s="49" t="s">
        <v>83</v>
      </c>
      <c r="S4" s="50">
        <v>1.2376799999999999</v>
      </c>
      <c r="U4" s="53" t="s">
        <v>92</v>
      </c>
      <c r="V4" s="7">
        <v>4.5</v>
      </c>
      <c r="W4" s="56">
        <v>0.9</v>
      </c>
      <c r="Y4" s="60" t="s">
        <v>110</v>
      </c>
      <c r="Z4" s="61">
        <v>0</v>
      </c>
      <c r="AB4" s="53" t="s">
        <v>114</v>
      </c>
      <c r="AC4" s="7">
        <v>80</v>
      </c>
      <c r="AD4" s="62" t="s">
        <v>115</v>
      </c>
      <c r="AF4" s="53" t="s">
        <v>155</v>
      </c>
      <c r="AG4" s="7">
        <v>0</v>
      </c>
      <c r="AH4" s="62" t="s">
        <v>154</v>
      </c>
      <c r="AJ4" s="28">
        <v>3</v>
      </c>
      <c r="AK4" s="26" t="s">
        <v>156</v>
      </c>
      <c r="AL4" s="24">
        <v>3</v>
      </c>
      <c r="AM4" s="27" t="s">
        <v>224</v>
      </c>
      <c r="AN4" s="7">
        <v>8</v>
      </c>
      <c r="AO4" s="29" t="s">
        <v>143</v>
      </c>
    </row>
    <row r="5" spans="1:41" ht="30.75" thickBot="1" x14ac:dyDescent="1.05">
      <c r="A5" s="40" t="s">
        <v>131</v>
      </c>
      <c r="B5" s="35"/>
      <c r="C5" s="72"/>
      <c r="D5" s="37"/>
      <c r="E5" s="37"/>
      <c r="F5" s="37"/>
      <c r="G5" s="37"/>
      <c r="H5" s="37"/>
      <c r="I5" s="70"/>
      <c r="J5" s="37"/>
      <c r="K5" s="37"/>
      <c r="L5" s="37"/>
      <c r="M5" s="37"/>
      <c r="N5" s="37"/>
      <c r="O5" s="70"/>
      <c r="P5" s="41"/>
      <c r="R5" s="49" t="s">
        <v>84</v>
      </c>
      <c r="S5" s="50">
        <v>0.82512000000000008</v>
      </c>
      <c r="U5" s="53" t="s">
        <v>93</v>
      </c>
      <c r="V5" s="7">
        <v>4.5</v>
      </c>
      <c r="W5" s="56">
        <v>0.9</v>
      </c>
      <c r="AB5" s="53" t="s">
        <v>119</v>
      </c>
      <c r="AC5" s="7">
        <v>100</v>
      </c>
      <c r="AD5" s="62" t="s">
        <v>115</v>
      </c>
      <c r="AF5" s="60" t="s">
        <v>153</v>
      </c>
      <c r="AG5" s="32">
        <v>16</v>
      </c>
      <c r="AH5" s="63" t="s">
        <v>154</v>
      </c>
      <c r="AJ5" s="28">
        <v>4</v>
      </c>
      <c r="AK5" s="26" t="s">
        <v>203</v>
      </c>
      <c r="AL5" s="24">
        <v>6</v>
      </c>
      <c r="AM5" s="27" t="s">
        <v>224</v>
      </c>
      <c r="AN5" s="7">
        <v>8</v>
      </c>
      <c r="AO5" s="29" t="s">
        <v>143</v>
      </c>
    </row>
    <row r="6" spans="1:41" ht="27" customHeight="1" thickBot="1" x14ac:dyDescent="1.05">
      <c r="A6" s="40" t="s">
        <v>132</v>
      </c>
      <c r="B6" s="35"/>
      <c r="C6" s="72"/>
      <c r="D6" s="37"/>
      <c r="E6" s="37"/>
      <c r="F6" s="37"/>
      <c r="G6" s="37"/>
      <c r="H6" s="37"/>
      <c r="I6" s="70"/>
      <c r="J6" s="37"/>
      <c r="K6" s="37"/>
      <c r="L6" s="37"/>
      <c r="M6" s="37"/>
      <c r="N6" s="37"/>
      <c r="O6" s="70"/>
      <c r="P6" s="41"/>
      <c r="R6" s="49" t="s">
        <v>85</v>
      </c>
      <c r="S6" s="50">
        <v>0.41256000000000004</v>
      </c>
      <c r="U6" s="54" t="s">
        <v>113</v>
      </c>
      <c r="V6" s="32">
        <v>4.5</v>
      </c>
      <c r="W6" s="57">
        <v>0.9</v>
      </c>
      <c r="AB6" s="53" t="s">
        <v>120</v>
      </c>
      <c r="AC6" s="7">
        <v>100</v>
      </c>
      <c r="AD6" s="62" t="s">
        <v>118</v>
      </c>
      <c r="AJ6" s="30">
        <v>5</v>
      </c>
      <c r="AK6" s="31" t="s">
        <v>225</v>
      </c>
      <c r="AL6" s="64">
        <v>6</v>
      </c>
      <c r="AM6" s="27" t="s">
        <v>224</v>
      </c>
      <c r="AN6" s="32"/>
      <c r="AO6" s="33"/>
    </row>
    <row r="7" spans="1:41" x14ac:dyDescent="1">
      <c r="A7" s="40" t="s">
        <v>129</v>
      </c>
      <c r="B7" s="35"/>
      <c r="C7" s="72"/>
      <c r="D7" s="37"/>
      <c r="E7" s="37"/>
      <c r="F7" s="37"/>
      <c r="G7" s="37"/>
      <c r="H7" s="37"/>
      <c r="I7" s="70"/>
      <c r="J7" s="37"/>
      <c r="K7" s="37"/>
      <c r="L7" s="37"/>
      <c r="M7" s="37"/>
      <c r="N7" s="37"/>
      <c r="O7" s="70"/>
      <c r="P7" s="41"/>
      <c r="R7" s="49" t="s">
        <v>86</v>
      </c>
      <c r="S7" s="50">
        <v>0.31</v>
      </c>
      <c r="AB7" s="53" t="s">
        <v>121</v>
      </c>
      <c r="AC7" s="7">
        <v>20</v>
      </c>
      <c r="AD7" s="62" t="s">
        <v>118</v>
      </c>
    </row>
    <row r="8" spans="1:41" x14ac:dyDescent="1">
      <c r="A8" s="40" t="s">
        <v>125</v>
      </c>
      <c r="B8" s="35"/>
      <c r="C8" s="72"/>
      <c r="D8" s="37"/>
      <c r="E8" s="37"/>
      <c r="F8" s="37"/>
      <c r="G8" s="37"/>
      <c r="H8" s="37"/>
      <c r="I8" s="70"/>
      <c r="J8" s="37"/>
      <c r="K8" s="37"/>
      <c r="L8" s="37"/>
      <c r="M8" s="37"/>
      <c r="N8" s="37"/>
      <c r="O8" s="70"/>
      <c r="P8" s="41"/>
      <c r="R8" s="49" t="s">
        <v>208</v>
      </c>
      <c r="S8" s="50">
        <v>5.4000000000000006E-2</v>
      </c>
      <c r="AB8" s="53" t="s">
        <v>122</v>
      </c>
      <c r="AC8" s="7">
        <v>100</v>
      </c>
      <c r="AD8" s="62" t="s">
        <v>118</v>
      </c>
    </row>
    <row r="9" spans="1:41" ht="30.75" thickBot="1" x14ac:dyDescent="1.05">
      <c r="A9" s="40" t="s">
        <v>133</v>
      </c>
      <c r="B9" s="35"/>
      <c r="C9" s="72"/>
      <c r="D9" s="37"/>
      <c r="E9" s="37"/>
      <c r="F9" s="37"/>
      <c r="G9" s="37"/>
      <c r="H9" s="37"/>
      <c r="I9" s="70"/>
      <c r="J9" s="37"/>
      <c r="K9" s="37"/>
      <c r="L9" s="37"/>
      <c r="M9" s="37"/>
      <c r="N9" s="37"/>
      <c r="O9" s="70"/>
      <c r="P9" s="41"/>
      <c r="R9" s="49" t="s">
        <v>87</v>
      </c>
      <c r="S9" s="50">
        <v>6.480000000000001E-2</v>
      </c>
      <c r="AB9" s="60" t="s">
        <v>123</v>
      </c>
      <c r="AC9" s="32">
        <v>10000</v>
      </c>
      <c r="AD9" s="63" t="s">
        <v>124</v>
      </c>
    </row>
    <row r="10" spans="1:41" x14ac:dyDescent="1">
      <c r="A10" s="40" t="s">
        <v>134</v>
      </c>
      <c r="B10" s="35"/>
      <c r="C10" s="72"/>
      <c r="D10" s="37"/>
      <c r="E10" s="37"/>
      <c r="F10" s="37"/>
      <c r="G10" s="37"/>
      <c r="H10" s="37"/>
      <c r="I10" s="70"/>
      <c r="J10" s="37"/>
      <c r="K10" s="37"/>
      <c r="L10" s="37"/>
      <c r="M10" s="37"/>
      <c r="N10" s="37"/>
      <c r="O10" s="70"/>
      <c r="P10" s="41"/>
      <c r="R10" s="49" t="s">
        <v>209</v>
      </c>
      <c r="S10" s="50">
        <v>0.41255999999999998</v>
      </c>
    </row>
    <row r="11" spans="1:41" ht="30.75" thickBot="1" x14ac:dyDescent="1.05">
      <c r="A11" s="40" t="s">
        <v>126</v>
      </c>
      <c r="B11" s="35"/>
      <c r="C11" s="72"/>
      <c r="D11" s="37"/>
      <c r="E11" s="37"/>
      <c r="F11" s="37"/>
      <c r="G11" s="37"/>
      <c r="H11" s="37"/>
      <c r="I11" s="70"/>
      <c r="J11" s="37"/>
      <c r="K11" s="37"/>
      <c r="L11" s="37"/>
      <c r="M11" s="37"/>
      <c r="N11" s="37"/>
      <c r="O11" s="70"/>
      <c r="P11" s="41"/>
      <c r="R11" s="51" t="s">
        <v>212</v>
      </c>
      <c r="S11" s="126">
        <v>150</v>
      </c>
    </row>
    <row r="12" spans="1:41" x14ac:dyDescent="1">
      <c r="A12" s="40" t="s">
        <v>135</v>
      </c>
      <c r="B12" s="35"/>
      <c r="C12" s="72"/>
      <c r="D12" s="37"/>
      <c r="E12" s="37"/>
      <c r="F12" s="37"/>
      <c r="G12" s="37"/>
      <c r="H12" s="37"/>
      <c r="I12" s="70"/>
      <c r="J12" s="37"/>
      <c r="K12" s="37"/>
      <c r="L12" s="37"/>
      <c r="M12" s="37"/>
      <c r="N12" s="37"/>
      <c r="O12" s="70"/>
      <c r="P12" s="41"/>
    </row>
    <row r="13" spans="1:41" x14ac:dyDescent="1">
      <c r="A13" s="40" t="s">
        <v>136</v>
      </c>
      <c r="B13" s="35"/>
      <c r="C13" s="72"/>
      <c r="D13" s="37"/>
      <c r="E13" s="37"/>
      <c r="F13" s="37"/>
      <c r="G13" s="37"/>
      <c r="H13" s="37"/>
      <c r="I13" s="70"/>
      <c r="J13" s="37"/>
      <c r="K13" s="37"/>
      <c r="L13" s="37"/>
      <c r="M13" s="37"/>
      <c r="N13" s="37"/>
      <c r="O13" s="70"/>
      <c r="P13" s="41"/>
    </row>
    <row r="14" spans="1:41" x14ac:dyDescent="1">
      <c r="A14" s="40" t="s">
        <v>137</v>
      </c>
      <c r="B14" s="35"/>
      <c r="C14" s="72"/>
      <c r="D14" s="37"/>
      <c r="E14" s="37"/>
      <c r="F14" s="37"/>
      <c r="G14" s="37"/>
      <c r="H14" s="37"/>
      <c r="I14" s="70"/>
      <c r="J14" s="37"/>
      <c r="K14" s="37"/>
      <c r="L14" s="37"/>
      <c r="M14" s="37"/>
      <c r="N14" s="37"/>
      <c r="O14" s="70"/>
      <c r="P14" s="41"/>
    </row>
    <row r="15" spans="1:41" ht="30.75" thickBot="1" x14ac:dyDescent="1.05">
      <c r="A15" s="42" t="s">
        <v>127</v>
      </c>
      <c r="B15" s="43"/>
      <c r="C15" s="73"/>
      <c r="D15" s="44"/>
      <c r="E15" s="44"/>
      <c r="F15" s="44"/>
      <c r="G15" s="44"/>
      <c r="H15" s="44"/>
      <c r="I15" s="71"/>
      <c r="J15" s="44"/>
      <c r="K15" s="44"/>
      <c r="L15" s="44"/>
      <c r="M15" s="44"/>
      <c r="N15" s="44"/>
      <c r="O15" s="71"/>
      <c r="P15" s="45"/>
    </row>
    <row r="16" spans="1:41" x14ac:dyDescent="1">
      <c r="A16" s="65"/>
      <c r="B16" s="66"/>
      <c r="C16" s="66"/>
      <c r="D16" s="67"/>
      <c r="E16" s="67"/>
      <c r="F16" s="67"/>
      <c r="G16" s="67"/>
      <c r="H16" s="67"/>
      <c r="I16" s="67"/>
      <c r="J16" s="67"/>
      <c r="K16" s="67"/>
      <c r="L16" s="67"/>
      <c r="M16" s="67"/>
      <c r="N16" s="67"/>
      <c r="O16" s="67"/>
      <c r="P16" s="67"/>
    </row>
    <row r="17" spans="1:16" x14ac:dyDescent="1">
      <c r="A17" s="65"/>
      <c r="B17" s="66"/>
      <c r="C17" s="66"/>
      <c r="D17" s="67"/>
      <c r="E17" s="67"/>
      <c r="F17" s="67"/>
      <c r="G17" s="67"/>
      <c r="H17" s="67"/>
      <c r="I17" s="67"/>
      <c r="J17" s="67"/>
      <c r="K17" s="67"/>
      <c r="L17" s="67"/>
      <c r="M17" s="67"/>
      <c r="N17" s="67"/>
      <c r="O17" s="67"/>
      <c r="P17" s="67"/>
    </row>
  </sheetData>
  <mergeCells count="8">
    <mergeCell ref="A1:A2"/>
    <mergeCell ref="B1:B2"/>
    <mergeCell ref="AF1:AH1"/>
    <mergeCell ref="AJ1:AO1"/>
    <mergeCell ref="D1:H1"/>
    <mergeCell ref="Y1:Z1"/>
    <mergeCell ref="AB1:AD1"/>
    <mergeCell ref="J1:N1"/>
  </mergeCells>
  <phoneticPr fontId="12" type="noConversion"/>
  <pageMargins left="0.7" right="0.7" top="0.75" bottom="0.75" header="0.3" footer="0.3"/>
  <headerFooter>
    <oddFooter>&amp;C_x000D_&amp;1#&amp;"Aptos"&amp;12&amp;KFFFF00 Restricted-مقيد</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2367-D208-47FB-BEB0-878656533007}">
  <dimension ref="C1:F17"/>
  <sheetViews>
    <sheetView rightToLeft="1" topLeftCell="A2" zoomScale="80" zoomScaleNormal="80" workbookViewId="0">
      <selection activeCell="D11" sqref="D11"/>
    </sheetView>
  </sheetViews>
  <sheetFormatPr defaultColWidth="9.125" defaultRowHeight="33" x14ac:dyDescent="0.2"/>
  <cols>
    <col min="1" max="1" width="3.875" style="232" customWidth="1"/>
    <col min="2" max="2" width="0.25" style="232" customWidth="1"/>
    <col min="3" max="3" width="22.125" style="232" bestFit="1" customWidth="1"/>
    <col min="4" max="4" width="45.5" style="232" bestFit="1" customWidth="1"/>
    <col min="5" max="5" width="43.875" style="232" bestFit="1" customWidth="1"/>
    <col min="6" max="6" width="39.5" style="232" bestFit="1" customWidth="1"/>
    <col min="7" max="7" width="37.125" style="232" bestFit="1" customWidth="1"/>
    <col min="8" max="8" width="9.5" style="232" customWidth="1"/>
    <col min="9" max="16384" width="9.125" style="232"/>
  </cols>
  <sheetData>
    <row r="1" spans="3:6" ht="72.95" customHeight="1" x14ac:dyDescent="0.2">
      <c r="C1" s="233"/>
      <c r="D1" s="233"/>
      <c r="E1" s="233"/>
      <c r="F1" s="233"/>
    </row>
    <row r="2" spans="3:6" ht="160.5" customHeight="1" x14ac:dyDescent="0.2">
      <c r="C2" s="233"/>
      <c r="D2" s="236"/>
      <c r="E2" s="236"/>
      <c r="F2" s="233"/>
    </row>
    <row r="3" spans="3:6" ht="32.450000000000003" customHeight="1" x14ac:dyDescent="0.2">
      <c r="C3" s="233"/>
      <c r="D3" s="252" t="s">
        <v>233</v>
      </c>
      <c r="E3" s="252"/>
      <c r="F3" s="233"/>
    </row>
    <row r="4" spans="3:6" ht="32.450000000000003" customHeight="1" x14ac:dyDescent="0.2">
      <c r="C4" s="233"/>
      <c r="D4" s="252"/>
      <c r="E4" s="252"/>
      <c r="F4" s="233"/>
    </row>
    <row r="5" spans="3:6" ht="32.450000000000003" customHeight="1" x14ac:dyDescent="0.2">
      <c r="C5" s="233"/>
      <c r="D5" s="252"/>
      <c r="E5" s="252"/>
      <c r="F5" s="233"/>
    </row>
    <row r="6" spans="3:6" ht="32.450000000000003" customHeight="1" x14ac:dyDescent="0.2">
      <c r="C6" s="233"/>
      <c r="D6" s="253" t="s">
        <v>236</v>
      </c>
      <c r="E6" s="234"/>
      <c r="F6" s="233"/>
    </row>
    <row r="7" spans="3:6" ht="32.450000000000003" customHeight="1" x14ac:dyDescent="0.2">
      <c r="C7" s="233"/>
      <c r="D7" s="253"/>
      <c r="E7" s="234"/>
      <c r="F7" s="233"/>
    </row>
    <row r="8" spans="3:6" ht="32.450000000000003" customHeight="1" x14ac:dyDescent="0.2">
      <c r="C8" s="233"/>
      <c r="D8" s="234"/>
      <c r="E8" s="234"/>
      <c r="F8" s="233"/>
    </row>
    <row r="9" spans="3:6" ht="32.450000000000003" customHeight="1" x14ac:dyDescent="0.2">
      <c r="C9" s="233"/>
      <c r="D9" s="234"/>
      <c r="E9" s="234"/>
      <c r="F9" s="233"/>
    </row>
    <row r="10" spans="3:6" x14ac:dyDescent="0.2">
      <c r="C10" s="233"/>
      <c r="D10" s="233"/>
      <c r="E10" s="233"/>
      <c r="F10" s="233"/>
    </row>
    <row r="11" spans="3:6" x14ac:dyDescent="0.2">
      <c r="C11" s="233"/>
      <c r="E11" s="233"/>
      <c r="F11" s="233"/>
    </row>
    <row r="12" spans="3:6" x14ac:dyDescent="0.2">
      <c r="C12" s="233"/>
      <c r="D12" s="233"/>
      <c r="E12" s="233"/>
      <c r="F12" s="233"/>
    </row>
    <row r="13" spans="3:6" x14ac:dyDescent="0.2">
      <c r="C13" s="233"/>
      <c r="D13" s="233"/>
      <c r="E13" s="233"/>
      <c r="F13" s="233"/>
    </row>
    <row r="14" spans="3:6" x14ac:dyDescent="0.2">
      <c r="C14" s="233"/>
      <c r="D14" s="233"/>
      <c r="E14" s="233"/>
      <c r="F14" s="233"/>
    </row>
    <row r="15" spans="3:6" x14ac:dyDescent="0.2">
      <c r="C15" s="233"/>
      <c r="D15" s="233"/>
      <c r="E15" s="233"/>
      <c r="F15" s="233"/>
    </row>
    <row r="16" spans="3:6" x14ac:dyDescent="0.2">
      <c r="C16" s="233"/>
      <c r="D16" s="233"/>
      <c r="E16" s="233"/>
      <c r="F16" s="233"/>
    </row>
    <row r="17" spans="3:6" x14ac:dyDescent="0.2">
      <c r="C17" s="233"/>
      <c r="D17" s="233"/>
      <c r="E17" s="233"/>
      <c r="F17" s="233"/>
    </row>
  </sheetData>
  <mergeCells count="3">
    <mergeCell ref="D2:E2"/>
    <mergeCell ref="D3:E5"/>
    <mergeCell ref="D6:D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7495-54C5-4FF7-9CE0-6D0E7C356BDB}">
  <dimension ref="C1:F17"/>
  <sheetViews>
    <sheetView rightToLeft="1" zoomScaleNormal="100" workbookViewId="0">
      <selection activeCell="G4" sqref="G4"/>
    </sheetView>
  </sheetViews>
  <sheetFormatPr defaultColWidth="9.125" defaultRowHeight="33" x14ac:dyDescent="0.2"/>
  <cols>
    <col min="1" max="1" width="3.875" style="232" customWidth="1"/>
    <col min="2" max="2" width="0.25" style="232" customWidth="1"/>
    <col min="3" max="3" width="22.125" style="232" bestFit="1" customWidth="1"/>
    <col min="4" max="4" width="45.5" style="232" bestFit="1" customWidth="1"/>
    <col min="5" max="5" width="43.875" style="232" bestFit="1" customWidth="1"/>
    <col min="6" max="6" width="39.5" style="232" bestFit="1" customWidth="1"/>
    <col min="7" max="7" width="37.125" style="232" bestFit="1" customWidth="1"/>
    <col min="8" max="8" width="9.5" style="232" customWidth="1"/>
    <col min="9" max="16384" width="9.125" style="232"/>
  </cols>
  <sheetData>
    <row r="1" spans="3:6" ht="72.95" customHeight="1" x14ac:dyDescent="0.2">
      <c r="C1" s="233"/>
      <c r="D1" s="233"/>
      <c r="E1" s="233"/>
      <c r="F1" s="233"/>
    </row>
    <row r="2" spans="3:6" ht="84.95" customHeight="1" x14ac:dyDescent="0.2">
      <c r="C2" s="233"/>
      <c r="D2" s="236" t="s">
        <v>235</v>
      </c>
      <c r="E2" s="236"/>
      <c r="F2" s="233"/>
    </row>
    <row r="3" spans="3:6" ht="32.450000000000003" customHeight="1" x14ac:dyDescent="0.2">
      <c r="C3" s="233"/>
      <c r="D3" s="235" t="s">
        <v>234</v>
      </c>
      <c r="E3" s="235"/>
      <c r="F3" s="233"/>
    </row>
    <row r="4" spans="3:6" x14ac:dyDescent="0.2">
      <c r="C4" s="233"/>
      <c r="D4" s="235"/>
      <c r="E4" s="235"/>
      <c r="F4" s="233"/>
    </row>
    <row r="5" spans="3:6" x14ac:dyDescent="0.2">
      <c r="C5" s="233"/>
      <c r="D5" s="235"/>
      <c r="E5" s="235"/>
      <c r="F5" s="233"/>
    </row>
    <row r="6" spans="3:6" x14ac:dyDescent="0.2">
      <c r="C6" s="233"/>
      <c r="D6" s="235"/>
      <c r="E6" s="235"/>
      <c r="F6" s="233"/>
    </row>
    <row r="7" spans="3:6" x14ac:dyDescent="0.2">
      <c r="C7" s="233"/>
      <c r="D7" s="235"/>
      <c r="E7" s="235"/>
      <c r="F7" s="233"/>
    </row>
    <row r="8" spans="3:6" x14ac:dyDescent="0.2">
      <c r="C8" s="233"/>
      <c r="D8" s="235"/>
      <c r="E8" s="235"/>
      <c r="F8" s="233"/>
    </row>
    <row r="9" spans="3:6" x14ac:dyDescent="0.2">
      <c r="C9" s="233"/>
      <c r="D9" s="235"/>
      <c r="E9" s="235"/>
      <c r="F9" s="233"/>
    </row>
    <row r="10" spans="3:6" x14ac:dyDescent="0.2">
      <c r="C10" s="233"/>
      <c r="D10" s="233"/>
      <c r="E10" s="233"/>
      <c r="F10" s="233"/>
    </row>
    <row r="11" spans="3:6" x14ac:dyDescent="0.2">
      <c r="C11" s="233"/>
      <c r="D11" s="233"/>
      <c r="E11" s="233"/>
      <c r="F11" s="233"/>
    </row>
    <row r="12" spans="3:6" x14ac:dyDescent="0.2">
      <c r="C12" s="233"/>
      <c r="D12" s="233"/>
      <c r="E12" s="233"/>
      <c r="F12" s="233"/>
    </row>
    <row r="13" spans="3:6" x14ac:dyDescent="0.2">
      <c r="C13" s="233"/>
      <c r="D13" s="233"/>
      <c r="E13" s="233"/>
      <c r="F13" s="233"/>
    </row>
    <row r="14" spans="3:6" x14ac:dyDescent="0.2">
      <c r="C14" s="233"/>
      <c r="D14" s="233"/>
      <c r="E14" s="233"/>
      <c r="F14" s="233"/>
    </row>
    <row r="15" spans="3:6" x14ac:dyDescent="0.2">
      <c r="C15" s="233"/>
      <c r="D15" s="233"/>
      <c r="E15" s="233"/>
      <c r="F15" s="233"/>
    </row>
    <row r="16" spans="3:6" x14ac:dyDescent="0.2">
      <c r="C16" s="233"/>
      <c r="D16" s="233"/>
      <c r="E16" s="233"/>
      <c r="F16" s="233"/>
    </row>
    <row r="17" spans="3:6" x14ac:dyDescent="0.2">
      <c r="C17" s="233"/>
      <c r="D17" s="233"/>
      <c r="E17" s="233"/>
      <c r="F17" s="233"/>
    </row>
  </sheetData>
  <mergeCells count="2">
    <mergeCell ref="D3:E9"/>
    <mergeCell ref="D2:E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F1AB-3B90-43DF-A8AC-28C18029E92E}">
  <dimension ref="C2:F24"/>
  <sheetViews>
    <sheetView showGridLines="0" rightToLeft="1" tabSelected="1" topLeftCell="A9" zoomScale="85" zoomScaleNormal="85" workbookViewId="0">
      <selection activeCell="E18" sqref="E18"/>
    </sheetView>
  </sheetViews>
  <sheetFormatPr defaultColWidth="8.875" defaultRowHeight="30" x14ac:dyDescent="1"/>
  <cols>
    <col min="1" max="3" width="8.875" style="107" customWidth="1"/>
    <col min="4" max="4" width="41.5" style="107" customWidth="1"/>
    <col min="5" max="5" width="49" style="107" customWidth="1"/>
    <col min="6" max="6" width="8.875" style="107" customWidth="1"/>
    <col min="7" max="7" width="8.875" style="107" bestFit="1"/>
    <col min="8" max="16384" width="8.875" style="107"/>
  </cols>
  <sheetData>
    <row r="2" spans="3:6" x14ac:dyDescent="1">
      <c r="C2" s="110"/>
      <c r="D2" s="111"/>
      <c r="E2" s="111"/>
      <c r="F2" s="112"/>
    </row>
    <row r="3" spans="3:6" x14ac:dyDescent="1">
      <c r="C3" s="113"/>
      <c r="D3" s="108"/>
      <c r="E3" s="108"/>
      <c r="F3" s="114"/>
    </row>
    <row r="4" spans="3:6" x14ac:dyDescent="1">
      <c r="C4" s="113"/>
      <c r="D4" s="108"/>
      <c r="E4" s="108"/>
      <c r="F4" s="114"/>
    </row>
    <row r="5" spans="3:6" x14ac:dyDescent="1">
      <c r="C5" s="113"/>
      <c r="D5" s="108"/>
      <c r="E5" s="108"/>
      <c r="F5" s="114"/>
    </row>
    <row r="6" spans="3:6" ht="33" x14ac:dyDescent="1.1000000000000001">
      <c r="C6" s="113"/>
      <c r="D6" s="254" t="s">
        <v>197</v>
      </c>
      <c r="E6" s="254"/>
      <c r="F6" s="114"/>
    </row>
    <row r="7" spans="3:6" x14ac:dyDescent="1">
      <c r="C7" s="113"/>
      <c r="D7" s="255" t="s">
        <v>34</v>
      </c>
      <c r="E7" s="255"/>
      <c r="F7" s="114"/>
    </row>
    <row r="8" spans="3:6" x14ac:dyDescent="1">
      <c r="C8" s="113"/>
      <c r="D8" s="108"/>
      <c r="E8" s="108"/>
      <c r="F8" s="114"/>
    </row>
    <row r="9" spans="3:6" ht="32.1" customHeight="1" x14ac:dyDescent="1">
      <c r="C9" s="113"/>
      <c r="D9" s="109" t="s">
        <v>26</v>
      </c>
      <c r="E9" s="132"/>
      <c r="F9" s="114"/>
    </row>
    <row r="10" spans="3:6" ht="32.1" customHeight="1" x14ac:dyDescent="1">
      <c r="C10" s="113"/>
      <c r="D10" s="109" t="s">
        <v>27</v>
      </c>
      <c r="E10" s="132"/>
      <c r="F10" s="114"/>
    </row>
    <row r="11" spans="3:6" ht="32.1" customHeight="1" x14ac:dyDescent="1">
      <c r="C11" s="113"/>
      <c r="D11" s="109" t="s">
        <v>4</v>
      </c>
      <c r="E11" s="132"/>
      <c r="F11" s="114"/>
    </row>
    <row r="12" spans="3:6" ht="32.1" customHeight="1" x14ac:dyDescent="1">
      <c r="C12" s="113"/>
      <c r="D12" s="109" t="s">
        <v>5</v>
      </c>
      <c r="E12" s="132"/>
      <c r="F12" s="114"/>
    </row>
    <row r="13" spans="3:6" ht="32.1" customHeight="1" x14ac:dyDescent="1">
      <c r="C13" s="113"/>
      <c r="D13" s="109" t="s">
        <v>28</v>
      </c>
      <c r="E13" s="132"/>
      <c r="F13" s="114"/>
    </row>
    <row r="14" spans="3:6" ht="32.1" customHeight="1" x14ac:dyDescent="1">
      <c r="C14" s="113"/>
      <c r="D14" s="109" t="s">
        <v>29</v>
      </c>
      <c r="E14" s="132"/>
      <c r="F14" s="114"/>
    </row>
    <row r="15" spans="3:6" ht="32.1" customHeight="1" x14ac:dyDescent="1">
      <c r="C15" s="113"/>
      <c r="D15" s="109" t="s">
        <v>30</v>
      </c>
      <c r="E15" s="132"/>
      <c r="F15" s="114"/>
    </row>
    <row r="16" spans="3:6" ht="32.1" customHeight="1" x14ac:dyDescent="1">
      <c r="C16" s="113"/>
      <c r="D16" s="109" t="s">
        <v>31</v>
      </c>
      <c r="E16" s="132"/>
      <c r="F16" s="114"/>
    </row>
    <row r="17" spans="3:6" ht="32.1" customHeight="1" x14ac:dyDescent="1">
      <c r="C17" s="113"/>
      <c r="D17" s="109" t="s">
        <v>32</v>
      </c>
      <c r="E17" s="132"/>
      <c r="F17" s="114"/>
    </row>
    <row r="18" spans="3:6" ht="32.1" customHeight="1" x14ac:dyDescent="1">
      <c r="C18" s="113"/>
      <c r="D18" s="109" t="s">
        <v>33</v>
      </c>
      <c r="E18" s="132"/>
      <c r="F18" s="114"/>
    </row>
    <row r="19" spans="3:6" x14ac:dyDescent="1">
      <c r="C19" s="113"/>
      <c r="D19" s="108"/>
      <c r="E19" s="108"/>
      <c r="F19" s="114"/>
    </row>
    <row r="20" spans="3:6" x14ac:dyDescent="1">
      <c r="C20" s="113"/>
      <c r="D20" s="256" t="s">
        <v>35</v>
      </c>
      <c r="E20" s="256"/>
      <c r="F20" s="114"/>
    </row>
    <row r="21" spans="3:6" x14ac:dyDescent="1">
      <c r="C21" s="113"/>
      <c r="D21" s="144"/>
      <c r="E21" s="144"/>
      <c r="F21" s="114"/>
    </row>
    <row r="22" spans="3:6" x14ac:dyDescent="1">
      <c r="C22" s="113"/>
      <c r="D22" s="144"/>
      <c r="E22" s="144"/>
      <c r="F22" s="114"/>
    </row>
    <row r="23" spans="3:6" ht="73.5" customHeight="1" x14ac:dyDescent="1">
      <c r="C23" s="257" t="s">
        <v>237</v>
      </c>
      <c r="D23" s="258"/>
      <c r="E23" s="258"/>
      <c r="F23" s="259"/>
    </row>
    <row r="24" spans="3:6" x14ac:dyDescent="1">
      <c r="C24" s="115"/>
      <c r="D24" s="116"/>
      <c r="E24" s="116"/>
      <c r="F24" s="117"/>
    </row>
  </sheetData>
  <sheetProtection algorithmName="SHA-512" hashValue="BRiimKnt62OwWO7oCoV3O2UCxn+TIgFEf/nMkEFOZPE0XlEa9P++4q2QkiOmqX52Tw8dycIoQR8LiwSAXYkYZA==" saltValue="yTRkw82Bim4QUsCZ5Pr95A==" spinCount="100000" sheet="1" objects="1" scenarios="1" selectLockedCells="1"/>
  <mergeCells count="4">
    <mergeCell ref="D6:E6"/>
    <mergeCell ref="D7:E7"/>
    <mergeCell ref="D20:E20"/>
    <mergeCell ref="C23:F23"/>
  </mergeCells>
  <pageMargins left="0.7" right="0.7" top="0.75" bottom="0.75" header="0.3" footer="0.3"/>
  <headerFooter>
    <oddFooter>&amp;C_x000D_&amp;1#&amp;"Aptos"&amp;12&amp;KFFFF00 Restricted-مقيد</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7BF6-9046-4256-A409-E410CBE9680D}">
  <sheetPr>
    <pageSetUpPr fitToPage="1"/>
  </sheetPr>
  <dimension ref="F1:R15"/>
  <sheetViews>
    <sheetView showGridLines="0" rightToLeft="1" zoomScaleNormal="100" workbookViewId="0">
      <selection sqref="A1:XFD1048576"/>
    </sheetView>
  </sheetViews>
  <sheetFormatPr defaultColWidth="8.875" defaultRowHeight="30" x14ac:dyDescent="1"/>
  <cols>
    <col min="1" max="7" width="8.875" style="85" customWidth="1"/>
    <col min="8" max="8" width="4.5" style="85" customWidth="1"/>
    <col min="9" max="12" width="8.875" style="85" customWidth="1"/>
    <col min="13" max="13" width="17.875" style="85" customWidth="1"/>
    <col min="14" max="14" width="37.875" style="85" customWidth="1"/>
    <col min="15" max="15" width="8.875" style="85" customWidth="1"/>
    <col min="16" max="16384" width="8.875" style="85"/>
  </cols>
  <sheetData>
    <row r="1" spans="6:18" ht="39" x14ac:dyDescent="1">
      <c r="F1" s="93"/>
      <c r="G1" s="272"/>
      <c r="H1" s="272"/>
      <c r="I1" s="272"/>
      <c r="J1" s="87"/>
      <c r="K1" s="87"/>
      <c r="L1" s="87"/>
      <c r="M1" s="87"/>
      <c r="N1" s="87"/>
      <c r="O1" s="88"/>
    </row>
    <row r="2" spans="6:18" ht="33" x14ac:dyDescent="1">
      <c r="F2" s="94"/>
      <c r="G2" s="275" t="s">
        <v>181</v>
      </c>
      <c r="H2" s="276"/>
      <c r="I2" s="276"/>
      <c r="J2" s="276"/>
      <c r="K2" s="276"/>
      <c r="L2" s="276"/>
      <c r="M2" s="276"/>
      <c r="N2" s="276"/>
      <c r="O2" s="89"/>
      <c r="R2" s="86"/>
    </row>
    <row r="3" spans="6:18" ht="33" x14ac:dyDescent="1">
      <c r="F3" s="94"/>
      <c r="G3" s="130"/>
      <c r="H3" s="131"/>
      <c r="I3" s="131"/>
      <c r="J3" s="131"/>
      <c r="K3" s="131"/>
      <c r="L3" s="131"/>
      <c r="M3" s="131"/>
      <c r="N3" s="131"/>
      <c r="O3" s="89"/>
      <c r="R3" s="86"/>
    </row>
    <row r="4" spans="6:18" ht="33.75" thickBot="1" x14ac:dyDescent="1.05">
      <c r="F4" s="94"/>
      <c r="G4" s="130"/>
      <c r="H4" s="131"/>
      <c r="I4" s="131"/>
      <c r="J4" s="131"/>
      <c r="K4" s="131"/>
      <c r="L4" s="131"/>
      <c r="M4" s="131"/>
      <c r="N4" s="131"/>
      <c r="O4" s="89"/>
      <c r="R4" s="86"/>
    </row>
    <row r="5" spans="6:18" x14ac:dyDescent="1">
      <c r="F5" s="94"/>
      <c r="G5" s="46"/>
      <c r="H5" s="92" t="s">
        <v>0</v>
      </c>
      <c r="I5" s="273" t="s">
        <v>20</v>
      </c>
      <c r="J5" s="273"/>
      <c r="K5" s="273" t="s">
        <v>21</v>
      </c>
      <c r="L5" s="273"/>
      <c r="M5" s="273"/>
      <c r="N5" s="274"/>
      <c r="O5" s="89"/>
    </row>
    <row r="6" spans="6:18" x14ac:dyDescent="1">
      <c r="F6" s="94"/>
      <c r="G6" s="46"/>
      <c r="H6" s="83">
        <v>1</v>
      </c>
      <c r="I6" s="269" t="s">
        <v>172</v>
      </c>
      <c r="J6" s="269"/>
      <c r="K6" s="270" t="s">
        <v>173</v>
      </c>
      <c r="L6" s="270"/>
      <c r="M6" s="270"/>
      <c r="N6" s="271"/>
      <c r="O6" s="89"/>
    </row>
    <row r="7" spans="6:18" ht="29.1" customHeight="1" x14ac:dyDescent="1">
      <c r="F7" s="94"/>
      <c r="G7" s="46"/>
      <c r="H7" s="83">
        <v>2</v>
      </c>
      <c r="I7" s="262" t="s">
        <v>22</v>
      </c>
      <c r="J7" s="263"/>
      <c r="K7" s="266" t="s">
        <v>204</v>
      </c>
      <c r="L7" s="267"/>
      <c r="M7" s="267"/>
      <c r="N7" s="268"/>
      <c r="O7" s="89"/>
    </row>
    <row r="8" spans="6:18" ht="46.35" customHeight="1" x14ac:dyDescent="1">
      <c r="F8" s="94"/>
      <c r="G8" s="46"/>
      <c r="H8" s="83">
        <v>3</v>
      </c>
      <c r="I8" s="262" t="s">
        <v>23</v>
      </c>
      <c r="J8" s="263"/>
      <c r="K8" s="266" t="s">
        <v>176</v>
      </c>
      <c r="L8" s="267"/>
      <c r="M8" s="267"/>
      <c r="N8" s="268"/>
      <c r="O8" s="89"/>
    </row>
    <row r="9" spans="6:18" ht="59.45" customHeight="1" x14ac:dyDescent="1">
      <c r="F9" s="94"/>
      <c r="G9" s="46"/>
      <c r="H9" s="83">
        <v>4</v>
      </c>
      <c r="I9" s="262" t="s">
        <v>174</v>
      </c>
      <c r="J9" s="263"/>
      <c r="K9" s="266" t="s">
        <v>175</v>
      </c>
      <c r="L9" s="267"/>
      <c r="M9" s="267"/>
      <c r="N9" s="268"/>
      <c r="O9" s="89"/>
    </row>
    <row r="10" spans="6:18" ht="48" customHeight="1" x14ac:dyDescent="1">
      <c r="F10" s="94"/>
      <c r="G10" s="46"/>
      <c r="H10" s="83">
        <v>5</v>
      </c>
      <c r="I10" s="262" t="s">
        <v>177</v>
      </c>
      <c r="J10" s="263"/>
      <c r="K10" s="266" t="s">
        <v>178</v>
      </c>
      <c r="L10" s="267"/>
      <c r="M10" s="267"/>
      <c r="N10" s="268"/>
      <c r="O10" s="89"/>
    </row>
    <row r="11" spans="6:18" ht="46.7" customHeight="1" x14ac:dyDescent="1">
      <c r="F11" s="94"/>
      <c r="G11" s="46"/>
      <c r="H11" s="83">
        <v>6</v>
      </c>
      <c r="I11" s="262" t="s">
        <v>179</v>
      </c>
      <c r="J11" s="263"/>
      <c r="K11" s="266" t="s">
        <v>180</v>
      </c>
      <c r="L11" s="267"/>
      <c r="M11" s="267"/>
      <c r="N11" s="268"/>
      <c r="O11" s="89"/>
    </row>
    <row r="12" spans="6:18" ht="29.1" customHeight="1" x14ac:dyDescent="1">
      <c r="F12" s="94"/>
      <c r="G12" s="46"/>
      <c r="H12" s="83">
        <v>7</v>
      </c>
      <c r="I12" s="262" t="s">
        <v>205</v>
      </c>
      <c r="J12" s="263"/>
      <c r="K12" s="266" t="s">
        <v>182</v>
      </c>
      <c r="L12" s="267"/>
      <c r="M12" s="267"/>
      <c r="N12" s="268"/>
      <c r="O12" s="89"/>
    </row>
    <row r="13" spans="6:18" ht="30.75" thickBot="1" x14ac:dyDescent="1.05">
      <c r="F13" s="94"/>
      <c r="G13" s="46"/>
      <c r="H13" s="84">
        <v>8</v>
      </c>
      <c r="I13" s="261" t="s">
        <v>171</v>
      </c>
      <c r="J13" s="261"/>
      <c r="K13" s="264" t="s">
        <v>25</v>
      </c>
      <c r="L13" s="264"/>
      <c r="M13" s="264"/>
      <c r="N13" s="265"/>
      <c r="O13" s="89"/>
    </row>
    <row r="14" spans="6:18" ht="43.5" customHeight="1" x14ac:dyDescent="1">
      <c r="F14" s="94"/>
      <c r="G14" s="260" t="s">
        <v>183</v>
      </c>
      <c r="H14" s="260"/>
      <c r="I14" s="260"/>
      <c r="J14" s="260"/>
      <c r="K14" s="260"/>
      <c r="L14" s="260"/>
      <c r="M14" s="260"/>
      <c r="N14" s="260"/>
      <c r="O14" s="89"/>
    </row>
    <row r="15" spans="6:18" ht="30.75" thickBot="1" x14ac:dyDescent="1.05">
      <c r="F15" s="95"/>
      <c r="G15" s="90"/>
      <c r="H15" s="90"/>
      <c r="I15" s="90"/>
      <c r="J15" s="90"/>
      <c r="K15" s="90"/>
      <c r="L15" s="90"/>
      <c r="M15" s="90"/>
      <c r="N15" s="90"/>
      <c r="O15" s="91"/>
    </row>
  </sheetData>
  <sheetProtection algorithmName="SHA-512" hashValue="ZVrm7VQ+449h9gH6INjYrn4WZuXIy7pFog7Hw0/PACe8ETSf/o4vUlJTrfMZRPOQQINrZfiCOkYh1Yp9LGxAMg==" saltValue="I5pHjMfL+uy64V5uxFV11g==" spinCount="100000" sheet="1" objects="1" scenarios="1" selectLockedCells="1"/>
  <mergeCells count="21">
    <mergeCell ref="I6:J6"/>
    <mergeCell ref="K6:N6"/>
    <mergeCell ref="I7:J7"/>
    <mergeCell ref="K7:N7"/>
    <mergeCell ref="G1:I1"/>
    <mergeCell ref="I5:J5"/>
    <mergeCell ref="K5:N5"/>
    <mergeCell ref="G2:N2"/>
    <mergeCell ref="G14:N14"/>
    <mergeCell ref="I13:J13"/>
    <mergeCell ref="I8:J8"/>
    <mergeCell ref="K13:N13"/>
    <mergeCell ref="K8:N8"/>
    <mergeCell ref="K12:N12"/>
    <mergeCell ref="I9:J9"/>
    <mergeCell ref="I11:J11"/>
    <mergeCell ref="I12:J12"/>
    <mergeCell ref="K9:N9"/>
    <mergeCell ref="K11:N11"/>
    <mergeCell ref="I10:J10"/>
    <mergeCell ref="K10:N10"/>
  </mergeCells>
  <pageMargins left="0.7" right="0.7" top="0.75" bottom="0.75" header="0.3" footer="0.3"/>
  <pageSetup scale="94" fitToWidth="0" orientation="landscape" r:id="rId1"/>
  <headerFooter>
    <oddFooter>&amp;C_x000D_&amp;1#&amp;"Aptos"&amp;12&amp;KFFFF00 Restricted-مقيد</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9AEE4-750A-44E7-A9D5-EFAC4B49374A}">
  <dimension ref="B1:C12"/>
  <sheetViews>
    <sheetView showGridLines="0" rightToLeft="1" topLeftCell="B1" zoomScale="115" zoomScaleNormal="115" workbookViewId="0">
      <selection activeCell="C6" sqref="C6"/>
    </sheetView>
  </sheetViews>
  <sheetFormatPr defaultColWidth="8.875" defaultRowHeight="14.25" x14ac:dyDescent="0.2"/>
  <cols>
    <col min="1" max="2" width="32.125" style="1" customWidth="1"/>
    <col min="3" max="3" width="18.125" style="1" customWidth="1"/>
    <col min="4" max="16384" width="8.875" style="1"/>
  </cols>
  <sheetData>
    <row r="1" spans="2:3" ht="21" customHeight="1" x14ac:dyDescent="0.2"/>
    <row r="2" spans="2:3" ht="122.45" customHeight="1" x14ac:dyDescent="0.2">
      <c r="B2" s="278"/>
      <c r="C2" s="278"/>
    </row>
    <row r="3" spans="2:3" ht="19.7" customHeight="1" thickBot="1" x14ac:dyDescent="0.25">
      <c r="B3" s="277"/>
      <c r="C3" s="277"/>
    </row>
    <row r="4" spans="2:3" s="2" customFormat="1" ht="30" x14ac:dyDescent="1">
      <c r="B4" s="96" t="s">
        <v>47</v>
      </c>
      <c r="C4" s="97" t="s">
        <v>57</v>
      </c>
    </row>
    <row r="5" spans="2:3" s="2" customFormat="1" ht="30" x14ac:dyDescent="1">
      <c r="B5" s="98" t="s">
        <v>48</v>
      </c>
      <c r="C5" s="133" t="s">
        <v>56</v>
      </c>
    </row>
    <row r="6" spans="2:3" s="2" customFormat="1" ht="30" x14ac:dyDescent="1">
      <c r="B6" s="98" t="s">
        <v>49</v>
      </c>
      <c r="C6" s="133" t="s">
        <v>56</v>
      </c>
    </row>
    <row r="7" spans="2:3" s="2" customFormat="1" ht="30" x14ac:dyDescent="1">
      <c r="B7" s="98" t="s">
        <v>50</v>
      </c>
      <c r="C7" s="133" t="s">
        <v>56</v>
      </c>
    </row>
    <row r="8" spans="2:3" s="2" customFormat="1" ht="30" x14ac:dyDescent="1">
      <c r="B8" s="98" t="s">
        <v>51</v>
      </c>
      <c r="C8" s="133" t="s">
        <v>56</v>
      </c>
    </row>
    <row r="9" spans="2:3" s="2" customFormat="1" ht="30" x14ac:dyDescent="1">
      <c r="B9" s="98" t="s">
        <v>52</v>
      </c>
      <c r="C9" s="133" t="s">
        <v>56</v>
      </c>
    </row>
    <row r="10" spans="2:3" s="2" customFormat="1" ht="30" x14ac:dyDescent="1">
      <c r="B10" s="98" t="s">
        <v>53</v>
      </c>
      <c r="C10" s="133" t="s">
        <v>56</v>
      </c>
    </row>
    <row r="11" spans="2:3" s="2" customFormat="1" ht="30" x14ac:dyDescent="1">
      <c r="B11" s="98" t="s">
        <v>54</v>
      </c>
      <c r="C11" s="133" t="s">
        <v>56</v>
      </c>
    </row>
    <row r="12" spans="2:3" s="2" customFormat="1" ht="30.75" thickBot="1" x14ac:dyDescent="1.05">
      <c r="B12" s="99" t="s">
        <v>55</v>
      </c>
      <c r="C12" s="134" t="s">
        <v>56</v>
      </c>
    </row>
  </sheetData>
  <sheetProtection algorithmName="SHA-512" hashValue="2ZjeijNEbQ9KB4yeitSj5WxpjtevvEW611LmPVg0f/0/haM4klRO+/dSnzw6BSObgfCY1bfZ6BUyWiWZAa4+9A==" saltValue="YCDqfSJc1TUJEIz4y//cJA==" spinCount="100000" sheet="1" objects="1" scenarios="1" selectLockedCells="1"/>
  <mergeCells count="2">
    <mergeCell ref="B3:C3"/>
    <mergeCell ref="B2:C2"/>
  </mergeCells>
  <dataValidations count="1">
    <dataValidation type="list" allowBlank="1" showInputMessage="1" showErrorMessage="1" sqref="C5:C12" xr:uid="{784E12CE-DB2D-41BC-81EF-153D13674A81}">
      <formula1>"نعم,لا"</formula1>
    </dataValidation>
  </dataValidations>
  <pageMargins left="0.7" right="0.7" top="0.75" bottom="0.75" header="0.3" footer="0.3"/>
  <headerFooter>
    <oddFooter>&amp;C_x000D_&amp;1#&amp;"Aptos"&amp;12&amp;KFFFF00 Restricted-مقيد</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921CB-272E-430D-AF94-3A43AC5DB505}">
  <dimension ref="C1:J29"/>
  <sheetViews>
    <sheetView showGridLines="0" rightToLeft="1" topLeftCell="A16" zoomScale="70" zoomScaleNormal="70" workbookViewId="0">
      <selection activeCell="E26" sqref="E26"/>
    </sheetView>
  </sheetViews>
  <sheetFormatPr defaultColWidth="8.875" defaultRowHeight="30" x14ac:dyDescent="1"/>
  <cols>
    <col min="1" max="1" width="8.875" style="2"/>
    <col min="2" max="2" width="6.5" style="2" customWidth="1"/>
    <col min="3" max="3" width="5.5" style="2" customWidth="1"/>
    <col min="4" max="4" width="49.5" style="164" customWidth="1"/>
    <col min="5" max="5" width="23.875" style="2" customWidth="1"/>
    <col min="6" max="6" width="28.5" style="2" customWidth="1"/>
    <col min="7" max="7" width="3.75" style="2" customWidth="1"/>
    <col min="8" max="8" width="6.5" style="2" customWidth="1"/>
    <col min="9" max="9" width="38.5" style="2" customWidth="1"/>
    <col min="10" max="10" width="39.5" style="2" customWidth="1"/>
    <col min="11" max="16384" width="8.875" style="2"/>
  </cols>
  <sheetData>
    <row r="1" spans="3:10" ht="61.7" customHeight="1" thickBot="1" x14ac:dyDescent="1.05"/>
    <row r="2" spans="3:10" x14ac:dyDescent="1">
      <c r="C2" s="165" t="s">
        <v>0</v>
      </c>
      <c r="D2" s="166" t="s">
        <v>36</v>
      </c>
      <c r="E2" s="167" t="s">
        <v>16</v>
      </c>
      <c r="F2" s="168" t="s">
        <v>19</v>
      </c>
      <c r="H2" s="145" t="s">
        <v>0</v>
      </c>
      <c r="I2" s="146" t="s">
        <v>96</v>
      </c>
      <c r="J2" s="147" t="s">
        <v>184</v>
      </c>
    </row>
    <row r="3" spans="3:10" x14ac:dyDescent="1">
      <c r="C3" s="169">
        <v>1</v>
      </c>
      <c r="D3" s="170" t="s">
        <v>15</v>
      </c>
      <c r="E3" s="135"/>
      <c r="F3" s="136"/>
      <c r="H3" s="171">
        <v>1</v>
      </c>
      <c r="I3" s="172" t="s">
        <v>207</v>
      </c>
      <c r="J3" s="23"/>
    </row>
    <row r="4" spans="3:10" x14ac:dyDescent="1">
      <c r="C4" s="169">
        <v>2</v>
      </c>
      <c r="D4" s="170" t="s">
        <v>37</v>
      </c>
      <c r="E4" s="135"/>
      <c r="F4" s="136"/>
      <c r="H4" s="171">
        <v>2</v>
      </c>
      <c r="I4" s="172" t="s">
        <v>97</v>
      </c>
      <c r="J4" s="23"/>
    </row>
    <row r="5" spans="3:10" x14ac:dyDescent="1">
      <c r="C5" s="169">
        <v>3</v>
      </c>
      <c r="D5" s="170" t="s">
        <v>206</v>
      </c>
      <c r="E5" s="137"/>
      <c r="F5" s="136"/>
      <c r="H5" s="171">
        <v>3</v>
      </c>
      <c r="I5" s="172" t="s">
        <v>83</v>
      </c>
      <c r="J5" s="23"/>
    </row>
    <row r="6" spans="3:10" x14ac:dyDescent="1">
      <c r="C6" s="169">
        <v>4</v>
      </c>
      <c r="D6" s="170" t="s">
        <v>139</v>
      </c>
      <c r="E6" s="173">
        <f>IFERROR('لا يعدل'!P2,0)</f>
        <v>0</v>
      </c>
      <c r="F6" s="136"/>
      <c r="H6" s="171">
        <v>4</v>
      </c>
      <c r="I6" s="172" t="s">
        <v>84</v>
      </c>
      <c r="J6" s="23"/>
    </row>
    <row r="7" spans="3:10" ht="60" x14ac:dyDescent="1">
      <c r="C7" s="169">
        <v>5</v>
      </c>
      <c r="D7" s="170" t="s">
        <v>99</v>
      </c>
      <c r="E7" s="138"/>
      <c r="F7" s="136"/>
      <c r="H7" s="171">
        <v>5</v>
      </c>
      <c r="I7" s="172" t="s">
        <v>85</v>
      </c>
      <c r="J7" s="23"/>
    </row>
    <row r="8" spans="3:10" ht="27.6" customHeight="1" x14ac:dyDescent="1">
      <c r="C8" s="169">
        <v>6</v>
      </c>
      <c r="D8" s="170" t="s">
        <v>214</v>
      </c>
      <c r="E8" s="139"/>
      <c r="F8" s="136"/>
      <c r="H8" s="171">
        <v>6</v>
      </c>
      <c r="I8" s="172" t="s">
        <v>86</v>
      </c>
      <c r="J8" s="23"/>
    </row>
    <row r="9" spans="3:10" x14ac:dyDescent="1">
      <c r="C9" s="169">
        <v>7</v>
      </c>
      <c r="D9" s="170" t="s">
        <v>217</v>
      </c>
      <c r="E9" s="140"/>
      <c r="F9" s="136"/>
      <c r="H9" s="171">
        <v>7</v>
      </c>
      <c r="I9" s="172" t="s">
        <v>208</v>
      </c>
      <c r="J9" s="23"/>
    </row>
    <row r="10" spans="3:10" ht="30.75" thickBot="1" x14ac:dyDescent="1.05">
      <c r="C10" s="169">
        <v>8</v>
      </c>
      <c r="D10" s="170" t="s">
        <v>220</v>
      </c>
      <c r="E10" s="139"/>
      <c r="F10" s="136"/>
      <c r="H10" s="174">
        <v>8</v>
      </c>
      <c r="I10" s="175" t="s">
        <v>87</v>
      </c>
      <c r="J10" s="176">
        <f>1-SUM(J3:J9)</f>
        <v>1</v>
      </c>
    </row>
    <row r="11" spans="3:10" ht="30.75" thickBot="1" x14ac:dyDescent="1.05">
      <c r="C11" s="169">
        <v>9</v>
      </c>
      <c r="D11" s="170" t="s">
        <v>219</v>
      </c>
      <c r="E11" s="140"/>
      <c r="F11" s="136"/>
    </row>
    <row r="12" spans="3:10" x14ac:dyDescent="1">
      <c r="C12" s="169">
        <v>10</v>
      </c>
      <c r="D12" s="170" t="s">
        <v>215</v>
      </c>
      <c r="E12" s="139"/>
      <c r="F12" s="136"/>
      <c r="H12" s="145" t="s">
        <v>0</v>
      </c>
      <c r="I12" s="146" t="s">
        <v>100</v>
      </c>
      <c r="J12" s="147" t="s">
        <v>140</v>
      </c>
    </row>
    <row r="13" spans="3:10" x14ac:dyDescent="1">
      <c r="C13" s="169">
        <v>11</v>
      </c>
      <c r="D13" s="170" t="s">
        <v>218</v>
      </c>
      <c r="E13" s="140"/>
      <c r="F13" s="136"/>
      <c r="H13" s="171">
        <v>1</v>
      </c>
      <c r="I13" s="172" t="s">
        <v>90</v>
      </c>
      <c r="J13" s="23"/>
    </row>
    <row r="14" spans="3:10" x14ac:dyDescent="1">
      <c r="C14" s="169">
        <v>12</v>
      </c>
      <c r="D14" s="170" t="s">
        <v>216</v>
      </c>
      <c r="E14" s="139"/>
      <c r="F14" s="136"/>
      <c r="H14" s="171">
        <v>2</v>
      </c>
      <c r="I14" s="172" t="s">
        <v>91</v>
      </c>
      <c r="J14" s="23"/>
    </row>
    <row r="15" spans="3:10" x14ac:dyDescent="1">
      <c r="C15" s="169">
        <v>13</v>
      </c>
      <c r="D15" s="170" t="s">
        <v>232</v>
      </c>
      <c r="E15" s="135"/>
      <c r="F15" s="136"/>
      <c r="H15" s="171">
        <v>3</v>
      </c>
      <c r="I15" s="172" t="s">
        <v>92</v>
      </c>
      <c r="J15" s="23"/>
    </row>
    <row r="16" spans="3:10" ht="30.75" thickBot="1" x14ac:dyDescent="1.05">
      <c r="C16" s="177">
        <v>14</v>
      </c>
      <c r="D16" s="178" t="s">
        <v>231</v>
      </c>
      <c r="E16" s="141"/>
      <c r="F16" s="142"/>
      <c r="H16" s="174">
        <v>4</v>
      </c>
      <c r="I16" s="175" t="s">
        <v>93</v>
      </c>
      <c r="J16" s="176">
        <f>1-SUM(J13:J15)</f>
        <v>1</v>
      </c>
    </row>
    <row r="18" spans="3:10" ht="30.75" thickBot="1" x14ac:dyDescent="1.05"/>
    <row r="19" spans="3:10" x14ac:dyDescent="1">
      <c r="C19" s="279" t="s">
        <v>24</v>
      </c>
      <c r="D19" s="280"/>
      <c r="E19" s="280"/>
      <c r="F19" s="281"/>
      <c r="H19" s="179" t="s">
        <v>0</v>
      </c>
      <c r="I19" s="148" t="s">
        <v>47</v>
      </c>
      <c r="J19" s="38" t="s">
        <v>163</v>
      </c>
    </row>
    <row r="20" spans="3:10" x14ac:dyDescent="1">
      <c r="C20" s="180" t="s">
        <v>0</v>
      </c>
      <c r="D20" s="181" t="s">
        <v>6</v>
      </c>
      <c r="E20" s="182" t="s">
        <v>40</v>
      </c>
      <c r="F20" s="183" t="s">
        <v>41</v>
      </c>
      <c r="H20" s="184">
        <v>1</v>
      </c>
      <c r="I20" s="185" t="s">
        <v>185</v>
      </c>
      <c r="J20" s="25"/>
    </row>
    <row r="21" spans="3:10" x14ac:dyDescent="1">
      <c r="C21" s="184">
        <v>1</v>
      </c>
      <c r="D21" s="185" t="s">
        <v>191</v>
      </c>
      <c r="E21" s="143"/>
      <c r="F21" s="186" t="s">
        <v>105</v>
      </c>
      <c r="H21" s="184">
        <v>2</v>
      </c>
      <c r="I21" s="185" t="s">
        <v>147</v>
      </c>
      <c r="J21" s="25"/>
    </row>
    <row r="22" spans="3:10" ht="30.75" thickBot="1" x14ac:dyDescent="1.05">
      <c r="C22" s="184">
        <v>2</v>
      </c>
      <c r="D22" s="185" t="s">
        <v>192</v>
      </c>
      <c r="E22" s="143"/>
      <c r="F22" s="186"/>
      <c r="H22" s="187">
        <v>3</v>
      </c>
      <c r="I22" s="188" t="s">
        <v>186</v>
      </c>
      <c r="J22" s="100"/>
    </row>
    <row r="23" spans="3:10" x14ac:dyDescent="1">
      <c r="C23" s="184">
        <v>3</v>
      </c>
      <c r="D23" s="185" t="s">
        <v>193</v>
      </c>
      <c r="E23" s="186">
        <v>1</v>
      </c>
      <c r="F23" s="186" t="s">
        <v>106</v>
      </c>
    </row>
    <row r="24" spans="3:10" x14ac:dyDescent="1">
      <c r="C24" s="184">
        <v>5</v>
      </c>
      <c r="D24" s="185" t="s">
        <v>194</v>
      </c>
      <c r="E24" s="186">
        <v>1</v>
      </c>
      <c r="F24" s="186" t="s">
        <v>106</v>
      </c>
    </row>
    <row r="25" spans="3:10" x14ac:dyDescent="1">
      <c r="C25" s="184">
        <v>6</v>
      </c>
      <c r="D25" s="185" t="s">
        <v>195</v>
      </c>
      <c r="E25" s="186">
        <v>1</v>
      </c>
      <c r="F25" s="186" t="s">
        <v>106</v>
      </c>
    </row>
    <row r="26" spans="3:10" x14ac:dyDescent="1">
      <c r="C26" s="184">
        <v>7</v>
      </c>
      <c r="D26" s="185" t="s">
        <v>196</v>
      </c>
      <c r="E26" s="143"/>
      <c r="F26" s="186" t="s">
        <v>105</v>
      </c>
    </row>
    <row r="27" spans="3:10" ht="30.75" thickBot="1" x14ac:dyDescent="1.05">
      <c r="C27" s="187">
        <v>8</v>
      </c>
      <c r="D27" s="188" t="s">
        <v>228</v>
      </c>
      <c r="E27" s="143"/>
      <c r="F27" s="186" t="s">
        <v>106</v>
      </c>
    </row>
    <row r="29" spans="3:10" x14ac:dyDescent="1">
      <c r="I29" s="189"/>
    </row>
  </sheetData>
  <sheetProtection algorithmName="SHA-512" hashValue="4zqjizl8xJj/QRYZwLSQWhQgvS5y9er8ml8Cgzp2yDfNdKCutR/23E/TmKriusfcqChG2mNceOvm3pWVuFiCDA==" saltValue="pXOFkVLU3sgBZJZuIIHYFg==" spinCount="100000" sheet="1" selectLockedCells="1"/>
  <mergeCells count="1">
    <mergeCell ref="C19:F19"/>
  </mergeCells>
  <dataValidations count="1">
    <dataValidation type="list" allowBlank="1" showInputMessage="1" showErrorMessage="1" sqref="F21 F23:F27" xr:uid="{95332767-582A-410F-A170-704542073443}">
      <formula1>"يوم,أسبوع,أسبوعين,شهر"</formula1>
    </dataValidation>
  </dataValidations>
  <pageMargins left="0.7" right="0.7" top="0.75" bottom="0.75" header="0.3" footer="0.3"/>
  <headerFooter>
    <oddFooter>&amp;C_x000D_&amp;1#&amp;"Aptos"&amp;12&amp;KFFFF00 Restricted-مقيد</oddFooter>
  </headerFooter>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05DAD54-6FB1-4484-B368-7EC5A97732D7}">
          <x14:formula1>
            <xm:f>الفرضيات!$A$3:$A$15</xm:f>
          </x14:formula1>
          <xm:sqref>E4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1206-0628-444C-8D56-C87A751DBD84}">
  <dimension ref="B1:R38"/>
  <sheetViews>
    <sheetView showGridLines="0" rightToLeft="1" zoomScale="55" zoomScaleNormal="55" workbookViewId="0">
      <selection activeCell="K7" sqref="K7"/>
    </sheetView>
  </sheetViews>
  <sheetFormatPr defaultColWidth="8.875" defaultRowHeight="30" x14ac:dyDescent="1"/>
  <cols>
    <col min="1" max="1" width="4.875" style="3" customWidth="1"/>
    <col min="2" max="2" width="6.875" style="3" bestFit="1" customWidth="1"/>
    <col min="3" max="3" width="39.5" style="3" customWidth="1"/>
    <col min="4" max="8" width="12.875" style="3" customWidth="1"/>
    <col min="9" max="9" width="2.875" style="3" customWidth="1"/>
    <col min="10" max="14" width="12.875" style="3" customWidth="1"/>
    <col min="15" max="15" width="26.75" style="3" customWidth="1"/>
    <col min="16" max="16" width="20.5" style="3" customWidth="1"/>
    <col min="17" max="17" width="44.5" style="3" customWidth="1"/>
    <col min="18" max="18" width="53.125" style="3" customWidth="1"/>
    <col min="19" max="19" width="6.875" style="3" bestFit="1" customWidth="1"/>
    <col min="20" max="20" width="17.125" style="3" bestFit="1" customWidth="1"/>
    <col min="21" max="21" width="9.5" style="3" bestFit="1" customWidth="1"/>
    <col min="22" max="22" width="17.5" style="3" customWidth="1"/>
    <col min="23" max="23" width="17.5" style="3" bestFit="1" customWidth="1"/>
    <col min="24" max="24" width="19.75" style="3" bestFit="1" customWidth="1"/>
    <col min="25" max="16384" width="8.875" style="3"/>
  </cols>
  <sheetData>
    <row r="1" spans="2:18" ht="66" customHeight="1" thickBot="1" x14ac:dyDescent="1.05"/>
    <row r="2" spans="2:18" ht="39" x14ac:dyDescent="1">
      <c r="B2" s="282"/>
      <c r="C2" s="283"/>
      <c r="D2" s="286" t="s">
        <v>58</v>
      </c>
      <c r="E2" s="286"/>
      <c r="F2" s="286"/>
      <c r="G2" s="286"/>
      <c r="H2" s="287"/>
      <c r="I2" s="102"/>
      <c r="J2" s="288" t="s">
        <v>158</v>
      </c>
      <c r="K2" s="289"/>
      <c r="L2" s="289"/>
      <c r="M2" s="289"/>
      <c r="N2" s="289"/>
      <c r="O2" s="289"/>
      <c r="P2" s="289"/>
      <c r="Q2" s="290" t="s">
        <v>190</v>
      </c>
      <c r="R2" s="292" t="s">
        <v>168</v>
      </c>
    </row>
    <row r="3" spans="2:18" ht="39" x14ac:dyDescent="1">
      <c r="B3" s="284"/>
      <c r="C3" s="285"/>
      <c r="D3" s="294" t="s">
        <v>2</v>
      </c>
      <c r="E3" s="294"/>
      <c r="F3" s="294"/>
      <c r="G3" s="294"/>
      <c r="H3" s="295"/>
      <c r="I3" s="102"/>
      <c r="J3" s="296" t="s">
        <v>2</v>
      </c>
      <c r="K3" s="297"/>
      <c r="L3" s="297"/>
      <c r="M3" s="297"/>
      <c r="N3" s="297"/>
      <c r="O3" s="297" t="s">
        <v>189</v>
      </c>
      <c r="P3" s="297"/>
      <c r="Q3" s="291"/>
      <c r="R3" s="293"/>
    </row>
    <row r="4" spans="2:18" ht="56.45" customHeight="1" x14ac:dyDescent="1">
      <c r="B4" s="154" t="s">
        <v>0</v>
      </c>
      <c r="C4" s="155" t="s">
        <v>66</v>
      </c>
      <c r="D4" s="151" t="s">
        <v>42</v>
      </c>
      <c r="E4" s="151" t="s">
        <v>43</v>
      </c>
      <c r="F4" s="151" t="s">
        <v>44</v>
      </c>
      <c r="G4" s="151" t="s">
        <v>45</v>
      </c>
      <c r="H4" s="149" t="s">
        <v>46</v>
      </c>
      <c r="I4" s="103"/>
      <c r="J4" s="105" t="s">
        <v>42</v>
      </c>
      <c r="K4" s="4" t="s">
        <v>43</v>
      </c>
      <c r="L4" s="4" t="s">
        <v>44</v>
      </c>
      <c r="M4" s="4" t="s">
        <v>45</v>
      </c>
      <c r="N4" s="4" t="s">
        <v>46</v>
      </c>
      <c r="O4" s="101" t="s">
        <v>187</v>
      </c>
      <c r="P4" s="101" t="s">
        <v>188</v>
      </c>
      <c r="Q4" s="291"/>
      <c r="R4" s="293"/>
    </row>
    <row r="5" spans="2:18" ht="54.95" customHeight="1" x14ac:dyDescent="1">
      <c r="B5" s="156">
        <v>1</v>
      </c>
      <c r="C5" s="157" t="e" cm="1">
        <f t="array" ref="C5">_xlfn.CHOOSECOLS(_xlfn._xlws.FILTER(Table8[], (Table8[السنة 1] + Table8[السنة 2] + Table8[السنة 3] + Table8[السنة 4] + Table8[السنة 5]) &lt;&gt; 0),1,2,3,4,5,6)</f>
        <v>#N/A</v>
      </c>
      <c r="D5" s="158"/>
      <c r="E5" s="158"/>
      <c r="F5" s="158"/>
      <c r="G5" s="158"/>
      <c r="H5" s="159"/>
      <c r="I5" s="104"/>
      <c r="J5" s="152">
        <v>1</v>
      </c>
      <c r="K5" s="153"/>
      <c r="L5" s="153"/>
      <c r="M5" s="153"/>
      <c r="N5" s="153"/>
      <c r="O5" s="153"/>
      <c r="P5" s="81">
        <f>SUM('بيانات القوى العاملة'!$J5:$N5)*'بيانات القوى العاملة'!$O5*12</f>
        <v>0</v>
      </c>
      <c r="Q5" s="81" t="str">
        <f>IF(SUM(J5:N5)=SUM(D5:H5),"الكميات المطلوبة متناسبة مع معايير الهيئة","الكميات المطلوبة غير متناسبة مع معايير الهيئة، يرجى تعبئة الأسباب وارفاق الوثائق الداعمة")</f>
        <v>الكميات المطلوبة غير متناسبة مع معايير الهيئة، يرجى تعبئة الأسباب وارفاق الوثائق الداعمة</v>
      </c>
      <c r="R5" s="162"/>
    </row>
    <row r="6" spans="2:18" ht="54.95" customHeight="1" x14ac:dyDescent="1">
      <c r="B6" s="156">
        <v>2</v>
      </c>
      <c r="C6" s="157"/>
      <c r="D6" s="158"/>
      <c r="E6" s="158"/>
      <c r="F6" s="158"/>
      <c r="G6" s="158"/>
      <c r="H6" s="159"/>
      <c r="I6" s="104"/>
      <c r="J6" s="152"/>
      <c r="K6" s="153"/>
      <c r="L6" s="153"/>
      <c r="M6" s="153"/>
      <c r="N6" s="153"/>
      <c r="O6" s="153"/>
      <c r="P6" s="81">
        <f>SUM('بيانات القوى العاملة'!$J6:$N6)*'بيانات القوى العاملة'!$O6*12</f>
        <v>0</v>
      </c>
      <c r="Q6" s="81" t="str">
        <f t="shared" ref="Q6:Q37" si="0">IF(SUM(J6:N6)=SUM(D6:H6),"الكميات المطلوبة متناسبة مع معايير الهيئة","الكميات المطلوبة غير متناسبة مع معايير الهيئة، يرجى تعبئة الأسباب وارفاق الوثائق الداعمة")</f>
        <v>الكميات المطلوبة متناسبة مع معايير الهيئة</v>
      </c>
      <c r="R6" s="162"/>
    </row>
    <row r="7" spans="2:18" ht="54.95" customHeight="1" x14ac:dyDescent="1">
      <c r="B7" s="156">
        <v>3</v>
      </c>
      <c r="C7" s="157"/>
      <c r="D7" s="158"/>
      <c r="E7" s="158"/>
      <c r="F7" s="158"/>
      <c r="G7" s="158"/>
      <c r="H7" s="159"/>
      <c r="I7" s="104"/>
      <c r="J7" s="152"/>
      <c r="K7" s="153"/>
      <c r="L7" s="153"/>
      <c r="M7" s="153"/>
      <c r="N7" s="153"/>
      <c r="O7" s="153"/>
      <c r="P7" s="81">
        <f>SUM('بيانات القوى العاملة'!$J7:$N7)*'بيانات القوى العاملة'!$O7*12</f>
        <v>0</v>
      </c>
      <c r="Q7" s="81" t="str">
        <f t="shared" si="0"/>
        <v>الكميات المطلوبة متناسبة مع معايير الهيئة</v>
      </c>
      <c r="R7" s="162"/>
    </row>
    <row r="8" spans="2:18" ht="54.95" customHeight="1" x14ac:dyDescent="1">
      <c r="B8" s="156">
        <v>4</v>
      </c>
      <c r="C8" s="157"/>
      <c r="D8" s="158"/>
      <c r="E8" s="158"/>
      <c r="F8" s="158"/>
      <c r="G8" s="158"/>
      <c r="H8" s="159"/>
      <c r="I8" s="104"/>
      <c r="J8" s="152"/>
      <c r="K8" s="153"/>
      <c r="L8" s="153"/>
      <c r="M8" s="153"/>
      <c r="N8" s="153"/>
      <c r="O8" s="153"/>
      <c r="P8" s="81">
        <f>SUM('بيانات القوى العاملة'!$J8:$N8)*'بيانات القوى العاملة'!$O8*12</f>
        <v>0</v>
      </c>
      <c r="Q8" s="81" t="str">
        <f t="shared" si="0"/>
        <v>الكميات المطلوبة متناسبة مع معايير الهيئة</v>
      </c>
      <c r="R8" s="162"/>
    </row>
    <row r="9" spans="2:18" ht="54.95" customHeight="1" x14ac:dyDescent="1">
      <c r="B9" s="156">
        <v>5</v>
      </c>
      <c r="C9" s="157"/>
      <c r="D9" s="158"/>
      <c r="E9" s="158"/>
      <c r="F9" s="158"/>
      <c r="G9" s="158"/>
      <c r="H9" s="159"/>
      <c r="I9" s="104"/>
      <c r="J9" s="152"/>
      <c r="K9" s="153"/>
      <c r="L9" s="153"/>
      <c r="M9" s="153"/>
      <c r="N9" s="153"/>
      <c r="O9" s="153"/>
      <c r="P9" s="81">
        <f>SUM('بيانات القوى العاملة'!$J9:$N9)*'بيانات القوى العاملة'!$O9*12</f>
        <v>0</v>
      </c>
      <c r="Q9" s="81" t="str">
        <f t="shared" si="0"/>
        <v>الكميات المطلوبة متناسبة مع معايير الهيئة</v>
      </c>
      <c r="R9" s="162"/>
    </row>
    <row r="10" spans="2:18" ht="54.95" customHeight="1" x14ac:dyDescent="1">
      <c r="B10" s="156">
        <v>6</v>
      </c>
      <c r="C10" s="157"/>
      <c r="D10" s="158"/>
      <c r="E10" s="158"/>
      <c r="F10" s="158"/>
      <c r="G10" s="158"/>
      <c r="H10" s="159"/>
      <c r="I10" s="104"/>
      <c r="J10" s="152"/>
      <c r="K10" s="153"/>
      <c r="L10" s="153"/>
      <c r="M10" s="153"/>
      <c r="N10" s="153"/>
      <c r="O10" s="153"/>
      <c r="P10" s="81">
        <f>SUM('بيانات القوى العاملة'!$J10:$N10)*'بيانات القوى العاملة'!$O10*12</f>
        <v>0</v>
      </c>
      <c r="Q10" s="81" t="str">
        <f t="shared" si="0"/>
        <v>الكميات المطلوبة متناسبة مع معايير الهيئة</v>
      </c>
      <c r="R10" s="162"/>
    </row>
    <row r="11" spans="2:18" ht="54.95" customHeight="1" x14ac:dyDescent="1">
      <c r="B11" s="156">
        <v>7</v>
      </c>
      <c r="C11" s="157"/>
      <c r="D11" s="158"/>
      <c r="E11" s="158"/>
      <c r="F11" s="158"/>
      <c r="G11" s="158"/>
      <c r="H11" s="159"/>
      <c r="I11" s="104"/>
      <c r="J11" s="152"/>
      <c r="K11" s="153"/>
      <c r="L11" s="153"/>
      <c r="M11" s="153"/>
      <c r="N11" s="153"/>
      <c r="O11" s="153"/>
      <c r="P11" s="81">
        <f>SUM('بيانات القوى العاملة'!$J11:$N11)*'بيانات القوى العاملة'!$O11*12</f>
        <v>0</v>
      </c>
      <c r="Q11" s="81" t="str">
        <f t="shared" si="0"/>
        <v>الكميات المطلوبة متناسبة مع معايير الهيئة</v>
      </c>
      <c r="R11" s="162"/>
    </row>
    <row r="12" spans="2:18" ht="54.95" customHeight="1" x14ac:dyDescent="1">
      <c r="B12" s="156">
        <v>8</v>
      </c>
      <c r="C12" s="157"/>
      <c r="D12" s="158"/>
      <c r="E12" s="158"/>
      <c r="F12" s="158"/>
      <c r="G12" s="158"/>
      <c r="H12" s="159"/>
      <c r="I12" s="104"/>
      <c r="J12" s="152"/>
      <c r="K12" s="153"/>
      <c r="L12" s="153"/>
      <c r="M12" s="153"/>
      <c r="N12" s="153"/>
      <c r="O12" s="153"/>
      <c r="P12" s="81">
        <f>SUM('بيانات القوى العاملة'!$J12:$N12)*'بيانات القوى العاملة'!$O12*12</f>
        <v>0</v>
      </c>
      <c r="Q12" s="81" t="str">
        <f t="shared" si="0"/>
        <v>الكميات المطلوبة متناسبة مع معايير الهيئة</v>
      </c>
      <c r="R12" s="162"/>
    </row>
    <row r="13" spans="2:18" ht="54.95" customHeight="1" x14ac:dyDescent="1">
      <c r="B13" s="156">
        <v>9</v>
      </c>
      <c r="C13" s="157"/>
      <c r="D13" s="158"/>
      <c r="E13" s="158"/>
      <c r="F13" s="158"/>
      <c r="G13" s="158"/>
      <c r="H13" s="159"/>
      <c r="I13" s="104"/>
      <c r="J13" s="152"/>
      <c r="K13" s="153"/>
      <c r="L13" s="153"/>
      <c r="M13" s="153"/>
      <c r="N13" s="153"/>
      <c r="O13" s="153"/>
      <c r="P13" s="81">
        <f>SUM('بيانات القوى العاملة'!$J13:$N13)*'بيانات القوى العاملة'!$O13*12</f>
        <v>0</v>
      </c>
      <c r="Q13" s="81" t="str">
        <f t="shared" si="0"/>
        <v>الكميات المطلوبة متناسبة مع معايير الهيئة</v>
      </c>
      <c r="R13" s="162"/>
    </row>
    <row r="14" spans="2:18" ht="54.95" customHeight="1" x14ac:dyDescent="1">
      <c r="B14" s="156">
        <v>10</v>
      </c>
      <c r="C14" s="157"/>
      <c r="D14" s="158"/>
      <c r="E14" s="158"/>
      <c r="F14" s="158"/>
      <c r="G14" s="158"/>
      <c r="H14" s="159"/>
      <c r="I14" s="104"/>
      <c r="J14" s="152"/>
      <c r="K14" s="153"/>
      <c r="L14" s="153"/>
      <c r="M14" s="153"/>
      <c r="N14" s="153"/>
      <c r="O14" s="153"/>
      <c r="P14" s="81">
        <f>SUM('بيانات القوى العاملة'!$J14:$N14)*'بيانات القوى العاملة'!$O14*12</f>
        <v>0</v>
      </c>
      <c r="Q14" s="81" t="str">
        <f t="shared" si="0"/>
        <v>الكميات المطلوبة متناسبة مع معايير الهيئة</v>
      </c>
      <c r="R14" s="162"/>
    </row>
    <row r="15" spans="2:18" ht="54.95" customHeight="1" x14ac:dyDescent="1">
      <c r="B15" s="156">
        <v>11</v>
      </c>
      <c r="C15" s="157"/>
      <c r="D15" s="158"/>
      <c r="E15" s="158"/>
      <c r="F15" s="158"/>
      <c r="G15" s="158"/>
      <c r="H15" s="159"/>
      <c r="I15" s="104"/>
      <c r="J15" s="152"/>
      <c r="K15" s="153"/>
      <c r="L15" s="153"/>
      <c r="M15" s="153"/>
      <c r="N15" s="153"/>
      <c r="O15" s="153"/>
      <c r="P15" s="81">
        <f>SUM('بيانات القوى العاملة'!$J15:$N15)*'بيانات القوى العاملة'!$O15*12</f>
        <v>0</v>
      </c>
      <c r="Q15" s="81" t="str">
        <f t="shared" si="0"/>
        <v>الكميات المطلوبة متناسبة مع معايير الهيئة</v>
      </c>
      <c r="R15" s="162"/>
    </row>
    <row r="16" spans="2:18" ht="54.95" customHeight="1" x14ac:dyDescent="1">
      <c r="B16" s="156">
        <v>12</v>
      </c>
      <c r="C16" s="157"/>
      <c r="D16" s="158"/>
      <c r="E16" s="158"/>
      <c r="F16" s="158"/>
      <c r="G16" s="158"/>
      <c r="H16" s="159"/>
      <c r="I16" s="104"/>
      <c r="J16" s="152"/>
      <c r="K16" s="153"/>
      <c r="L16" s="153"/>
      <c r="M16" s="153"/>
      <c r="N16" s="153"/>
      <c r="O16" s="153"/>
      <c r="P16" s="81">
        <f>SUM('بيانات القوى العاملة'!$J16:$N16)*'بيانات القوى العاملة'!$O16*12</f>
        <v>0</v>
      </c>
      <c r="Q16" s="81" t="str">
        <f t="shared" si="0"/>
        <v>الكميات المطلوبة متناسبة مع معايير الهيئة</v>
      </c>
      <c r="R16" s="162"/>
    </row>
    <row r="17" spans="2:18" ht="54.95" customHeight="1" x14ac:dyDescent="1">
      <c r="B17" s="156">
        <v>13</v>
      </c>
      <c r="C17" s="157"/>
      <c r="D17" s="158"/>
      <c r="E17" s="158"/>
      <c r="F17" s="158"/>
      <c r="G17" s="158"/>
      <c r="H17" s="159"/>
      <c r="I17" s="104"/>
      <c r="J17" s="152"/>
      <c r="K17" s="153"/>
      <c r="L17" s="153"/>
      <c r="M17" s="153"/>
      <c r="N17" s="153"/>
      <c r="O17" s="153"/>
      <c r="P17" s="81">
        <f>SUM('بيانات القوى العاملة'!$J17:$N17)*'بيانات القوى العاملة'!$O17*12</f>
        <v>0</v>
      </c>
      <c r="Q17" s="81" t="str">
        <f t="shared" si="0"/>
        <v>الكميات المطلوبة متناسبة مع معايير الهيئة</v>
      </c>
      <c r="R17" s="162"/>
    </row>
    <row r="18" spans="2:18" ht="54.95" customHeight="1" x14ac:dyDescent="1">
      <c r="B18" s="156">
        <v>14</v>
      </c>
      <c r="C18" s="157"/>
      <c r="D18" s="158"/>
      <c r="E18" s="158"/>
      <c r="F18" s="158"/>
      <c r="G18" s="158"/>
      <c r="H18" s="159"/>
      <c r="I18" s="104"/>
      <c r="J18" s="152"/>
      <c r="K18" s="153"/>
      <c r="L18" s="153"/>
      <c r="M18" s="153"/>
      <c r="N18" s="153"/>
      <c r="O18" s="153"/>
      <c r="P18" s="81">
        <f>SUM('بيانات القوى العاملة'!$J18:$N18)*'بيانات القوى العاملة'!$O18*12</f>
        <v>0</v>
      </c>
      <c r="Q18" s="81" t="str">
        <f t="shared" si="0"/>
        <v>الكميات المطلوبة متناسبة مع معايير الهيئة</v>
      </c>
      <c r="R18" s="162"/>
    </row>
    <row r="19" spans="2:18" ht="54.95" customHeight="1" x14ac:dyDescent="1">
      <c r="B19" s="156">
        <v>15</v>
      </c>
      <c r="C19" s="157"/>
      <c r="D19" s="158"/>
      <c r="E19" s="158"/>
      <c r="F19" s="158"/>
      <c r="G19" s="158"/>
      <c r="H19" s="159"/>
      <c r="I19" s="104"/>
      <c r="J19" s="152"/>
      <c r="K19" s="153"/>
      <c r="L19" s="153"/>
      <c r="M19" s="153"/>
      <c r="N19" s="153"/>
      <c r="O19" s="153"/>
      <c r="P19" s="81">
        <f>SUM('بيانات القوى العاملة'!$J19:$N19)*'بيانات القوى العاملة'!$O19*12</f>
        <v>0</v>
      </c>
      <c r="Q19" s="81" t="str">
        <f t="shared" si="0"/>
        <v>الكميات المطلوبة متناسبة مع معايير الهيئة</v>
      </c>
      <c r="R19" s="162"/>
    </row>
    <row r="20" spans="2:18" ht="54.95" customHeight="1" x14ac:dyDescent="1">
      <c r="B20" s="156">
        <v>16</v>
      </c>
      <c r="C20" s="157"/>
      <c r="D20" s="158"/>
      <c r="E20" s="158"/>
      <c r="F20" s="158"/>
      <c r="G20" s="158"/>
      <c r="H20" s="159"/>
      <c r="I20" s="104"/>
      <c r="J20" s="152"/>
      <c r="K20" s="153"/>
      <c r="L20" s="153"/>
      <c r="M20" s="153"/>
      <c r="N20" s="153"/>
      <c r="O20" s="153"/>
      <c r="P20" s="81">
        <f>SUM('بيانات القوى العاملة'!$J20:$N20)*'بيانات القوى العاملة'!$O20*12</f>
        <v>0</v>
      </c>
      <c r="Q20" s="81" t="str">
        <f t="shared" si="0"/>
        <v>الكميات المطلوبة متناسبة مع معايير الهيئة</v>
      </c>
      <c r="R20" s="162"/>
    </row>
    <row r="21" spans="2:18" ht="54.95" customHeight="1" x14ac:dyDescent="1">
      <c r="B21" s="156">
        <v>17</v>
      </c>
      <c r="C21" s="157"/>
      <c r="D21" s="158"/>
      <c r="E21" s="158"/>
      <c r="F21" s="158"/>
      <c r="G21" s="158"/>
      <c r="H21" s="159"/>
      <c r="I21" s="104"/>
      <c r="J21" s="152"/>
      <c r="K21" s="153"/>
      <c r="L21" s="153"/>
      <c r="M21" s="153"/>
      <c r="N21" s="153"/>
      <c r="O21" s="153"/>
      <c r="P21" s="81">
        <f>SUM('بيانات القوى العاملة'!$J21:$N21)*'بيانات القوى العاملة'!$O21*12</f>
        <v>0</v>
      </c>
      <c r="Q21" s="81" t="str">
        <f t="shared" si="0"/>
        <v>الكميات المطلوبة متناسبة مع معايير الهيئة</v>
      </c>
      <c r="R21" s="162"/>
    </row>
    <row r="22" spans="2:18" ht="54.95" customHeight="1" x14ac:dyDescent="1">
      <c r="B22" s="156">
        <v>18</v>
      </c>
      <c r="C22" s="157"/>
      <c r="D22" s="158"/>
      <c r="E22" s="158"/>
      <c r="F22" s="158"/>
      <c r="G22" s="158"/>
      <c r="H22" s="159"/>
      <c r="I22" s="104"/>
      <c r="J22" s="152"/>
      <c r="K22" s="153"/>
      <c r="L22" s="153"/>
      <c r="M22" s="153"/>
      <c r="N22" s="153"/>
      <c r="O22" s="153"/>
      <c r="P22" s="81">
        <f>SUM('بيانات القوى العاملة'!$J22:$N22)*'بيانات القوى العاملة'!$O22*12</f>
        <v>0</v>
      </c>
      <c r="Q22" s="81" t="str">
        <f t="shared" si="0"/>
        <v>الكميات المطلوبة متناسبة مع معايير الهيئة</v>
      </c>
      <c r="R22" s="162"/>
    </row>
    <row r="23" spans="2:18" ht="54.95" customHeight="1" x14ac:dyDescent="1">
      <c r="B23" s="156">
        <v>19</v>
      </c>
      <c r="C23" s="157"/>
      <c r="D23" s="158"/>
      <c r="E23" s="158"/>
      <c r="F23" s="158"/>
      <c r="G23" s="158"/>
      <c r="H23" s="159"/>
      <c r="I23" s="104"/>
      <c r="J23" s="152"/>
      <c r="K23" s="153"/>
      <c r="L23" s="153"/>
      <c r="M23" s="153"/>
      <c r="N23" s="153"/>
      <c r="O23" s="153"/>
      <c r="P23" s="81">
        <f>SUM('بيانات القوى العاملة'!$J23:$N23)*'بيانات القوى العاملة'!$O23*12</f>
        <v>0</v>
      </c>
      <c r="Q23" s="81" t="str">
        <f t="shared" si="0"/>
        <v>الكميات المطلوبة متناسبة مع معايير الهيئة</v>
      </c>
      <c r="R23" s="162"/>
    </row>
    <row r="24" spans="2:18" ht="54.95" customHeight="1" x14ac:dyDescent="1">
      <c r="B24" s="156">
        <v>20</v>
      </c>
      <c r="C24" s="157"/>
      <c r="D24" s="158"/>
      <c r="E24" s="158"/>
      <c r="F24" s="158"/>
      <c r="G24" s="158"/>
      <c r="H24" s="159"/>
      <c r="I24" s="104"/>
      <c r="J24" s="152"/>
      <c r="K24" s="153"/>
      <c r="L24" s="153"/>
      <c r="M24" s="153"/>
      <c r="N24" s="153"/>
      <c r="O24" s="153"/>
      <c r="P24" s="81">
        <f>SUM('بيانات القوى العاملة'!$J24:$N24)*'بيانات القوى العاملة'!$O24*12</f>
        <v>0</v>
      </c>
      <c r="Q24" s="81" t="str">
        <f t="shared" si="0"/>
        <v>الكميات المطلوبة متناسبة مع معايير الهيئة</v>
      </c>
      <c r="R24" s="162"/>
    </row>
    <row r="25" spans="2:18" ht="54.95" customHeight="1" x14ac:dyDescent="1">
      <c r="B25" s="156">
        <v>21</v>
      </c>
      <c r="C25" s="157"/>
      <c r="D25" s="158"/>
      <c r="E25" s="158"/>
      <c r="F25" s="158"/>
      <c r="G25" s="158"/>
      <c r="H25" s="159"/>
      <c r="I25" s="104"/>
      <c r="J25" s="152"/>
      <c r="K25" s="153"/>
      <c r="L25" s="153"/>
      <c r="M25" s="153"/>
      <c r="N25" s="153"/>
      <c r="O25" s="153"/>
      <c r="P25" s="81">
        <f>SUM('بيانات القوى العاملة'!$J25:$N25)*'بيانات القوى العاملة'!$O25*12</f>
        <v>0</v>
      </c>
      <c r="Q25" s="81" t="str">
        <f t="shared" si="0"/>
        <v>الكميات المطلوبة متناسبة مع معايير الهيئة</v>
      </c>
      <c r="R25" s="162"/>
    </row>
    <row r="26" spans="2:18" ht="54.95" customHeight="1" x14ac:dyDescent="1">
      <c r="B26" s="156">
        <v>22</v>
      </c>
      <c r="C26" s="157"/>
      <c r="D26" s="158"/>
      <c r="E26" s="158"/>
      <c r="F26" s="158"/>
      <c r="G26" s="158"/>
      <c r="H26" s="159"/>
      <c r="I26" s="104"/>
      <c r="J26" s="152"/>
      <c r="K26" s="153"/>
      <c r="L26" s="153"/>
      <c r="M26" s="153"/>
      <c r="N26" s="153"/>
      <c r="O26" s="153"/>
      <c r="P26" s="81">
        <f>SUM('بيانات القوى العاملة'!$J26:$N26)*'بيانات القوى العاملة'!$O26*12</f>
        <v>0</v>
      </c>
      <c r="Q26" s="81" t="str">
        <f t="shared" si="0"/>
        <v>الكميات المطلوبة متناسبة مع معايير الهيئة</v>
      </c>
      <c r="R26" s="162"/>
    </row>
    <row r="27" spans="2:18" ht="54.95" customHeight="1" x14ac:dyDescent="1">
      <c r="B27" s="156">
        <v>23</v>
      </c>
      <c r="C27" s="157"/>
      <c r="D27" s="158"/>
      <c r="E27" s="158"/>
      <c r="F27" s="158"/>
      <c r="G27" s="158"/>
      <c r="H27" s="159"/>
      <c r="I27" s="104"/>
      <c r="J27" s="152"/>
      <c r="K27" s="153"/>
      <c r="L27" s="153"/>
      <c r="M27" s="153"/>
      <c r="N27" s="153"/>
      <c r="O27" s="153"/>
      <c r="P27" s="81">
        <f>SUM('بيانات القوى العاملة'!$J27:$N27)*'بيانات القوى العاملة'!$O27*12</f>
        <v>0</v>
      </c>
      <c r="Q27" s="81" t="str">
        <f t="shared" si="0"/>
        <v>الكميات المطلوبة متناسبة مع معايير الهيئة</v>
      </c>
      <c r="R27" s="162"/>
    </row>
    <row r="28" spans="2:18" ht="54.95" customHeight="1" x14ac:dyDescent="1">
      <c r="B28" s="156">
        <v>24</v>
      </c>
      <c r="C28" s="157"/>
      <c r="D28" s="158"/>
      <c r="E28" s="158"/>
      <c r="F28" s="158"/>
      <c r="G28" s="158"/>
      <c r="H28" s="159"/>
      <c r="I28" s="104"/>
      <c r="J28" s="152"/>
      <c r="K28" s="153"/>
      <c r="L28" s="153"/>
      <c r="M28" s="153"/>
      <c r="N28" s="153"/>
      <c r="O28" s="153"/>
      <c r="P28" s="81">
        <f>SUM('بيانات القوى العاملة'!$J28:$N28)*'بيانات القوى العاملة'!$O28*12</f>
        <v>0</v>
      </c>
      <c r="Q28" s="81" t="str">
        <f t="shared" si="0"/>
        <v>الكميات المطلوبة متناسبة مع معايير الهيئة</v>
      </c>
      <c r="R28" s="162"/>
    </row>
    <row r="29" spans="2:18" ht="54.95" customHeight="1" x14ac:dyDescent="1">
      <c r="B29" s="156">
        <v>25</v>
      </c>
      <c r="C29" s="157"/>
      <c r="D29" s="158"/>
      <c r="E29" s="158"/>
      <c r="F29" s="158"/>
      <c r="G29" s="158"/>
      <c r="H29" s="159"/>
      <c r="I29" s="104"/>
      <c r="J29" s="152"/>
      <c r="K29" s="153"/>
      <c r="L29" s="153"/>
      <c r="M29" s="153"/>
      <c r="N29" s="153"/>
      <c r="O29" s="153"/>
      <c r="P29" s="81">
        <f>SUM('بيانات القوى العاملة'!$J29:$N29)*'بيانات القوى العاملة'!$O29*12</f>
        <v>0</v>
      </c>
      <c r="Q29" s="81" t="str">
        <f t="shared" si="0"/>
        <v>الكميات المطلوبة متناسبة مع معايير الهيئة</v>
      </c>
      <c r="R29" s="162"/>
    </row>
    <row r="30" spans="2:18" ht="54.95" customHeight="1" x14ac:dyDescent="1">
      <c r="B30" s="156">
        <v>26</v>
      </c>
      <c r="C30" s="157"/>
      <c r="D30" s="158"/>
      <c r="E30" s="158"/>
      <c r="F30" s="158"/>
      <c r="G30" s="158"/>
      <c r="H30" s="159"/>
      <c r="I30" s="104"/>
      <c r="J30" s="152"/>
      <c r="K30" s="153"/>
      <c r="L30" s="153"/>
      <c r="M30" s="153"/>
      <c r="N30" s="153"/>
      <c r="O30" s="153"/>
      <c r="P30" s="81">
        <f>SUM('بيانات القوى العاملة'!$J30:$N30)*'بيانات القوى العاملة'!$O30*12</f>
        <v>0</v>
      </c>
      <c r="Q30" s="81" t="str">
        <f t="shared" si="0"/>
        <v>الكميات المطلوبة متناسبة مع معايير الهيئة</v>
      </c>
      <c r="R30" s="162"/>
    </row>
    <row r="31" spans="2:18" ht="54.95" customHeight="1" x14ac:dyDescent="1">
      <c r="B31" s="156">
        <v>27</v>
      </c>
      <c r="C31" s="157"/>
      <c r="D31" s="158"/>
      <c r="E31" s="158"/>
      <c r="F31" s="158"/>
      <c r="G31" s="158"/>
      <c r="H31" s="159"/>
      <c r="I31" s="104"/>
      <c r="J31" s="152"/>
      <c r="K31" s="153"/>
      <c r="L31" s="153"/>
      <c r="M31" s="153"/>
      <c r="N31" s="153"/>
      <c r="O31" s="153"/>
      <c r="P31" s="81">
        <f>SUM('بيانات القوى العاملة'!$J31:$N31)*'بيانات القوى العاملة'!$O31*12</f>
        <v>0</v>
      </c>
      <c r="Q31" s="81" t="str">
        <f t="shared" si="0"/>
        <v>الكميات المطلوبة متناسبة مع معايير الهيئة</v>
      </c>
      <c r="R31" s="162"/>
    </row>
    <row r="32" spans="2:18" ht="54.95" customHeight="1" x14ac:dyDescent="1">
      <c r="B32" s="156">
        <v>28</v>
      </c>
      <c r="C32" s="157"/>
      <c r="D32" s="158"/>
      <c r="E32" s="158"/>
      <c r="F32" s="158"/>
      <c r="G32" s="158"/>
      <c r="H32" s="159"/>
      <c r="I32" s="104"/>
      <c r="J32" s="152"/>
      <c r="K32" s="153"/>
      <c r="L32" s="153"/>
      <c r="M32" s="153"/>
      <c r="N32" s="153"/>
      <c r="O32" s="153"/>
      <c r="P32" s="81">
        <f>SUM('بيانات القوى العاملة'!$J32:$N32)*'بيانات القوى العاملة'!$O32*12</f>
        <v>0</v>
      </c>
      <c r="Q32" s="81" t="str">
        <f t="shared" si="0"/>
        <v>الكميات المطلوبة متناسبة مع معايير الهيئة</v>
      </c>
      <c r="R32" s="162"/>
    </row>
    <row r="33" spans="2:18" ht="54.95" customHeight="1" x14ac:dyDescent="1">
      <c r="B33" s="156">
        <v>29</v>
      </c>
      <c r="C33" s="157"/>
      <c r="D33" s="158"/>
      <c r="E33" s="158"/>
      <c r="F33" s="158"/>
      <c r="G33" s="158"/>
      <c r="H33" s="159"/>
      <c r="I33" s="104"/>
      <c r="J33" s="152"/>
      <c r="K33" s="153"/>
      <c r="L33" s="153"/>
      <c r="M33" s="153"/>
      <c r="N33" s="153"/>
      <c r="O33" s="153"/>
      <c r="P33" s="81">
        <f>SUM('بيانات القوى العاملة'!$J33:$N33)*'بيانات القوى العاملة'!$O33*12</f>
        <v>0</v>
      </c>
      <c r="Q33" s="81" t="str">
        <f t="shared" si="0"/>
        <v>الكميات المطلوبة متناسبة مع معايير الهيئة</v>
      </c>
      <c r="R33" s="162"/>
    </row>
    <row r="34" spans="2:18" ht="54.95" customHeight="1" x14ac:dyDescent="1">
      <c r="B34" s="156">
        <v>30</v>
      </c>
      <c r="C34" s="157"/>
      <c r="D34" s="158"/>
      <c r="E34" s="158"/>
      <c r="F34" s="158"/>
      <c r="G34" s="158"/>
      <c r="H34" s="159"/>
      <c r="I34" s="104"/>
      <c r="J34" s="152"/>
      <c r="K34" s="153"/>
      <c r="L34" s="153"/>
      <c r="M34" s="153"/>
      <c r="N34" s="153"/>
      <c r="O34" s="153"/>
      <c r="P34" s="81">
        <f>SUM('بيانات القوى العاملة'!$J34:$N34)*'بيانات القوى العاملة'!$O34*12</f>
        <v>0</v>
      </c>
      <c r="Q34" s="81" t="str">
        <f t="shared" si="0"/>
        <v>الكميات المطلوبة متناسبة مع معايير الهيئة</v>
      </c>
      <c r="R34" s="162"/>
    </row>
    <row r="35" spans="2:18" ht="54.95" customHeight="1" x14ac:dyDescent="1">
      <c r="B35" s="156">
        <v>31</v>
      </c>
      <c r="C35" s="157"/>
      <c r="D35" s="158"/>
      <c r="E35" s="158"/>
      <c r="F35" s="158"/>
      <c r="G35" s="158"/>
      <c r="H35" s="159"/>
      <c r="I35" s="104"/>
      <c r="J35" s="152"/>
      <c r="K35" s="153"/>
      <c r="L35" s="153"/>
      <c r="M35" s="153"/>
      <c r="N35" s="153"/>
      <c r="O35" s="153"/>
      <c r="P35" s="81">
        <f>SUM('بيانات القوى العاملة'!$J35:$N35)*'بيانات القوى العاملة'!$O35*12</f>
        <v>0</v>
      </c>
      <c r="Q35" s="81" t="str">
        <f t="shared" si="0"/>
        <v>الكميات المطلوبة متناسبة مع معايير الهيئة</v>
      </c>
      <c r="R35" s="162"/>
    </row>
    <row r="36" spans="2:18" ht="54.95" customHeight="1" x14ac:dyDescent="1">
      <c r="B36" s="156">
        <v>32</v>
      </c>
      <c r="C36" s="157"/>
      <c r="D36" s="158"/>
      <c r="E36" s="158"/>
      <c r="F36" s="158"/>
      <c r="G36" s="158"/>
      <c r="H36" s="159"/>
      <c r="I36" s="104"/>
      <c r="J36" s="152"/>
      <c r="K36" s="153"/>
      <c r="L36" s="153"/>
      <c r="M36" s="153"/>
      <c r="N36" s="153"/>
      <c r="O36" s="153"/>
      <c r="P36" s="81">
        <f>SUM('بيانات القوى العاملة'!$J36:$N36)*'بيانات القوى العاملة'!$O36*12</f>
        <v>0</v>
      </c>
      <c r="Q36" s="81" t="str">
        <f t="shared" si="0"/>
        <v>الكميات المطلوبة متناسبة مع معايير الهيئة</v>
      </c>
      <c r="R36" s="162"/>
    </row>
    <row r="37" spans="2:18" ht="54.95" customHeight="1" x14ac:dyDescent="1">
      <c r="B37" s="156">
        <v>33</v>
      </c>
      <c r="C37" s="157"/>
      <c r="D37" s="158"/>
      <c r="E37" s="158"/>
      <c r="F37" s="158"/>
      <c r="G37" s="158"/>
      <c r="H37" s="159"/>
      <c r="I37" s="104"/>
      <c r="J37" s="152"/>
      <c r="K37" s="153"/>
      <c r="L37" s="153"/>
      <c r="M37" s="153"/>
      <c r="N37" s="153"/>
      <c r="O37" s="153"/>
      <c r="P37" s="81">
        <f>SUM('بيانات القوى العاملة'!$J37:$N37)*'بيانات القوى العاملة'!$O37*12</f>
        <v>0</v>
      </c>
      <c r="Q37" s="81" t="str">
        <f t="shared" si="0"/>
        <v>الكميات المطلوبة متناسبة مع معايير الهيئة</v>
      </c>
      <c r="R37" s="162"/>
    </row>
    <row r="38" spans="2:18" ht="54.95" customHeight="1" thickBot="1" x14ac:dyDescent="1.05">
      <c r="B38" s="79" t="s">
        <v>14</v>
      </c>
      <c r="C38" s="160"/>
      <c r="D38" s="82">
        <f>SUM(D5:D37)</f>
        <v>0</v>
      </c>
      <c r="E38" s="82">
        <f t="shared" ref="E38:N38" si="1">SUM(E5:E37)</f>
        <v>0</v>
      </c>
      <c r="F38" s="82">
        <f t="shared" si="1"/>
        <v>0</v>
      </c>
      <c r="G38" s="82">
        <f t="shared" si="1"/>
        <v>0</v>
      </c>
      <c r="H38" s="161">
        <f t="shared" si="1"/>
        <v>0</v>
      </c>
      <c r="I38" s="104"/>
      <c r="J38" s="79">
        <f t="shared" si="1"/>
        <v>1</v>
      </c>
      <c r="K38" s="82">
        <f t="shared" si="1"/>
        <v>0</v>
      </c>
      <c r="L38" s="82">
        <f t="shared" si="1"/>
        <v>0</v>
      </c>
      <c r="M38" s="82">
        <f t="shared" si="1"/>
        <v>0</v>
      </c>
      <c r="N38" s="82">
        <f t="shared" si="1"/>
        <v>0</v>
      </c>
      <c r="O38" s="82"/>
      <c r="P38" s="80">
        <f>SUM('بيانات القوى العاملة'!$P$5:$P$37)</f>
        <v>0</v>
      </c>
      <c r="Q38" s="106"/>
      <c r="R38" s="163"/>
    </row>
  </sheetData>
  <sheetProtection algorithmName="SHA-512" hashValue="cdTD9lmctC4+trAJf7b+ZiG6Z6H3l3MhbjPrkt55mX2YFuoDCi+66q6hdn8PrfIbA8J40OGrsIgifYxmJg+f9w==" saltValue="FjkFJEikxW0tdwNeiPaWCg==" spinCount="100000" sheet="1" selectLockedCells="1"/>
  <mergeCells count="8">
    <mergeCell ref="B2:C3"/>
    <mergeCell ref="D2:H2"/>
    <mergeCell ref="J2:P2"/>
    <mergeCell ref="Q2:Q4"/>
    <mergeCell ref="R2:R4"/>
    <mergeCell ref="D3:H3"/>
    <mergeCell ref="J3:N3"/>
    <mergeCell ref="O3:P3"/>
  </mergeCells>
  <conditionalFormatting sqref="Q5:Q37">
    <cfRule type="cellIs" dxfId="5" priority="1" operator="equal">
      <formula>"الكميات المطلوبة غير متناسبة مع معايير الهيئة، يرجى تعبئة الأسباب وارفاق الوثائق الداعمة"</formula>
    </cfRule>
    <cfRule type="cellIs" dxfId="4" priority="2" operator="equal">
      <formula>"الكميات المطلوبة متناسبة مع معايير الهيئة"</formula>
    </cfRule>
  </conditionalFormatting>
  <pageMargins left="0.7" right="0.7" top="0.75" bottom="0.75" header="0.3" footer="0.3"/>
  <headerFooter>
    <oddFooter>&amp;C_x000D_&amp;1#&amp;"Aptos"&amp;12&amp;KFFFF00 Restricted-مقيد</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datasnipper xmlns="http://datasnipper" workbookId="14833e70-afd9-4b1f-a1c4-eb83199fb5e2" dataSnipperSheetDeleted="false" guid="0371e272-89cd-4610-9fc8-8def6dbcf90c" revision="2">
  <settings xmlns="" guid="67c92943-e903-4f52-a7a0-b7e81ce49583">
    <setting type="boolean" value="True" name="embed-documents" guid="c89887bb-3ec1-4713-a344-aec87863c732"/>
  </settings>
</datasnipper>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612c1c-af0f-4a35-848f-8e1914d7a868">
      <Terms xmlns="http://schemas.microsoft.com/office/infopath/2007/PartnerControls"/>
    </lcf76f155ced4ddcb4097134ff3c332f>
    <TaxCatchAll xmlns="6c16c46e-fca8-4b1b-9693-931d1096fe29" xsi:nil="true"/>
    <DATETIME xmlns="d8612c1c-af0f-4a35-848f-8e1914d7a8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DDE29964FB2534DA4B41D3A6E4EC185" ma:contentTypeVersion="15" ma:contentTypeDescription="Create a new document." ma:contentTypeScope="" ma:versionID="012a9ba0b6fd015b0011705b10bd8900">
  <xsd:schema xmlns:xsd="http://www.w3.org/2001/XMLSchema" xmlns:xs="http://www.w3.org/2001/XMLSchema" xmlns:p="http://schemas.microsoft.com/office/2006/metadata/properties" xmlns:ns2="d8612c1c-af0f-4a35-848f-8e1914d7a868" xmlns:ns3="6c16c46e-fca8-4b1b-9693-931d1096fe29" targetNamespace="http://schemas.microsoft.com/office/2006/metadata/properties" ma:root="true" ma:fieldsID="05e28a6bf3b5bc52fe4588504cfc6188" ns2:_="" ns3:_="">
    <xsd:import namespace="d8612c1c-af0f-4a35-848f-8e1914d7a868"/>
    <xsd:import namespace="6c16c46e-fca8-4b1b-9693-931d1096fe2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12c1c-af0f-4a35-848f-8e1914d7a8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ATETIME" ma:index="22" nillable="true" ma:displayName="DATE &amp; TIME" ma:format="DateOnly" ma:internalName="DAT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16c46e-fca8-4b1b-9693-931d1096fe2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80527505-bc46-4aed-9a32-cad0846ee8ef}" ma:internalName="TaxCatchAll" ma:showField="CatchAllData" ma:web="6c16c46e-fca8-4b1b-9693-931d1096fe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4F6A21-AF04-4883-BF51-1D75B9BC0D9E}">
  <ds:schemaRefs>
    <ds:schemaRef ds:uri="http://datasnipper"/>
    <ds:schemaRef ds:uri=""/>
  </ds:schemaRefs>
</ds:datastoreItem>
</file>

<file path=customXml/itemProps2.xml><?xml version="1.0" encoding="utf-8"?>
<ds:datastoreItem xmlns:ds="http://schemas.openxmlformats.org/officeDocument/2006/customXml" ds:itemID="{15E50662-13A2-4B92-A12E-F097232F8AC3}">
  <ds:schemaRefs>
    <ds:schemaRef ds:uri="http://www.w3.org/XML/1998/namespace"/>
    <ds:schemaRef ds:uri="http://schemas.microsoft.com/office/2006/documentManagement/types"/>
    <ds:schemaRef ds:uri="http://purl.org/dc/elements/1.1/"/>
    <ds:schemaRef ds:uri="d8612c1c-af0f-4a35-848f-8e1914d7a868"/>
    <ds:schemaRef ds:uri="http://purl.org/dc/dcmitype/"/>
    <ds:schemaRef ds:uri="http://purl.org/dc/terms/"/>
    <ds:schemaRef ds:uri="http://schemas.openxmlformats.org/package/2006/metadata/core-properties"/>
    <ds:schemaRef ds:uri="http://schemas.microsoft.com/office/infopath/2007/PartnerControls"/>
    <ds:schemaRef ds:uri="6c16c46e-fca8-4b1b-9693-931d1096fe29"/>
    <ds:schemaRef ds:uri="http://schemas.microsoft.com/office/2006/metadata/properties"/>
  </ds:schemaRefs>
</ds:datastoreItem>
</file>

<file path=customXml/itemProps3.xml><?xml version="1.0" encoding="utf-8"?>
<ds:datastoreItem xmlns:ds="http://schemas.openxmlformats.org/officeDocument/2006/customXml" ds:itemID="{DB3E7605-F601-4ACA-B021-FBE37748AF95}">
  <ds:schemaRefs>
    <ds:schemaRef ds:uri="http://schemas.microsoft.com/sharepoint/v3/contenttype/forms"/>
  </ds:schemaRefs>
</ds:datastoreItem>
</file>

<file path=customXml/itemProps4.xml><?xml version="1.0" encoding="utf-8"?>
<ds:datastoreItem xmlns:ds="http://schemas.openxmlformats.org/officeDocument/2006/customXml" ds:itemID="{22AA18B2-B126-4ACF-838A-9BA3CFBFA149}">
  <ds:schemaRefs>
    <ds:schemaRef ds:uri="http://schemas.microsoft.com/office/2006/metadata/contentType"/>
    <ds:schemaRef ds:uri="http://schemas.microsoft.com/office/2006/metadata/properties/metaAttributes"/>
    <ds:schemaRef ds:uri="http://www.w3.org/2000/xmlns/"/>
    <ds:schemaRef ds:uri="http://www.w3.org/2001/XMLSchema"/>
    <ds:schemaRef ds:uri="d8612c1c-af0f-4a35-848f-8e1914d7a868"/>
    <ds:schemaRef ds:uri="6c16c46e-fca8-4b1b-9693-931d1096fe2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لا يعدل</vt:lpstr>
      <vt:lpstr>الفرضيات</vt:lpstr>
      <vt:lpstr>صفحة الغلاف</vt:lpstr>
      <vt:lpstr>إشعار هام</vt:lpstr>
      <vt:lpstr>الصفحة الرئيسية</vt:lpstr>
      <vt:lpstr>الاقسام المطلوبة</vt:lpstr>
      <vt:lpstr>الخدمات المطلوبة</vt:lpstr>
      <vt:lpstr>بيانات الكراسة </vt:lpstr>
      <vt:lpstr>بيانات القوى العاملة</vt:lpstr>
      <vt:lpstr>بيانات المعدات</vt:lpstr>
      <vt:lpstr>بيانات المواد</vt:lpstr>
      <vt:lpstr>متطلبات إضافية</vt:lpstr>
      <vt:lpstr>بيانات العقد السابق</vt:lpstr>
      <vt:lpstr>الإجمالي</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Majeed, Raid</dc:creator>
  <cp:keywords/>
  <dc:description/>
  <cp:lastModifiedBy>يحيى محمد آل حمحوم</cp:lastModifiedBy>
  <cp:revision/>
  <dcterms:created xsi:type="dcterms:W3CDTF">2006-09-16T00:00:00Z</dcterms:created>
  <dcterms:modified xsi:type="dcterms:W3CDTF">2026-08-17T11:32:26Z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0x010100CDDE29964FB2534DA4B41D3A6E4EC185</vt:lpwstr>
  </property>
  <property fmtid="{D5CDD505-2E9C-101B-9397-08002B2CF9AE}" pid="3" name="MediaServiceImageTags">
    <vt:lpwstr/>
  </property>
  <property fmtid="{D5CDD505-2E9C-101B-9397-08002B2CF9AE}" pid="4" name="MSIP_Label_fdfed32a-dc56-4cb5-bdb3-82ea57aa8b0f_Enabled">
    <vt:lpwstr>true</vt:lpwstr>
  </property>
  <property fmtid="{D5CDD505-2E9C-101B-9397-08002B2CF9AE}" pid="5" name="MSIP_Label_fdfed32a-dc56-4cb5-bdb3-82ea57aa8b0f_SetDate">
    <vt:lpwstr>2026-02-02T07:50:17Z</vt:lpwstr>
  </property>
  <property fmtid="{D5CDD505-2E9C-101B-9397-08002B2CF9AE}" pid="6" name="MSIP_Label_fdfed32a-dc56-4cb5-bdb3-82ea57aa8b0f_Method">
    <vt:lpwstr>Standard</vt:lpwstr>
  </property>
  <property fmtid="{D5CDD505-2E9C-101B-9397-08002B2CF9AE}" pid="7" name="MSIP_Label_fdfed32a-dc56-4cb5-bdb3-82ea57aa8b0f_Name">
    <vt:lpwstr>[Internal]</vt:lpwstr>
  </property>
  <property fmtid="{D5CDD505-2E9C-101B-9397-08002B2CF9AE}" pid="8" name="MSIP_Label_fdfed32a-dc56-4cb5-bdb3-82ea57aa8b0f_SiteId">
    <vt:lpwstr>c338f94a-85f9-4d8f-af85-9279661d3d74</vt:lpwstr>
  </property>
  <property fmtid="{D5CDD505-2E9C-101B-9397-08002B2CF9AE}" pid="9" name="MSIP_Label_fdfed32a-dc56-4cb5-bdb3-82ea57aa8b0f_ActionId">
    <vt:lpwstr>dc2b98b5-6266-4337-b261-d81197d10a0c</vt:lpwstr>
  </property>
  <property fmtid="{D5CDD505-2E9C-101B-9397-08002B2CF9AE}" pid="10" name="MSIP_Label_fdfed32a-dc56-4cb5-bdb3-82ea57aa8b0f_ContentBits">
    <vt:lpwstr>2</vt:lpwstr>
  </property>
  <property fmtid="{D5CDD505-2E9C-101B-9397-08002B2CF9AE}" pid="11" name="MSIP_Label_fdfed32a-dc56-4cb5-bdb3-82ea57aa8b0f_Tag">
    <vt:lpwstr>10, 3, 0, 1</vt:lpwstr>
  </property>
  <property fmtid="{D5CDD505-2E9C-101B-9397-08002B2CF9AE}" pid="12" name="SecloreClassificationHeaderColorHex">
    <vt:lpwstr>#6aa850</vt:lpwstr>
  </property>
  <property fmtid="{D5CDD505-2E9C-101B-9397-08002B2CF9AE}" pid="13" name="SecloreClassificationHeaderFontSize">
    <vt:lpwstr>12</vt:lpwstr>
  </property>
  <property fmtid="{D5CDD505-2E9C-101B-9397-08002B2CF9AE}" pid="14" name="SecloreClassificationHeaderAlignment">
    <vt:lpwstr>Center</vt:lpwstr>
  </property>
  <property fmtid="{D5CDD505-2E9C-101B-9397-08002B2CF9AE}" pid="15" name="SecloreClassificationFooterColorHex">
    <vt:lpwstr>#6aa850</vt:lpwstr>
  </property>
  <property fmtid="{D5CDD505-2E9C-101B-9397-08002B2CF9AE}" pid="16" name="SecloreClassificationFooterFontSize">
    <vt:lpwstr>12</vt:lpwstr>
  </property>
  <property fmtid="{D5CDD505-2E9C-101B-9397-08002B2CF9AE}" pid="17" name="SecloreClassificationFooterAlignment">
    <vt:lpwstr>Center</vt:lpwstr>
  </property>
  <property fmtid="{D5CDD505-2E9C-101B-9397-08002B2CF9AE}" pid="18" name="SecloreClassificationDisplayName_556b32bfe0f5db56b388b09e4afae2a2da4d7d27">
    <vt:lpwstr>Public - عام</vt:lpwstr>
  </property>
  <property fmtid="{D5CDD505-2E9C-101B-9397-08002B2CF9AE}" pid="19" name="SecloreClassification">
    <vt:lpwstr>{"EXPRO PS (556b32bfe0f5db56b388b09e4afae2a2da4d7d27)":{"ClassificationDisplayName":"Public - عام","ClassificationMode":"ClassificationMode_UserDriven","LabelId":"10002","Version":"1"}}</vt:lpwstr>
  </property>
  <property fmtid="{D5CDD505-2E9C-101B-9397-08002B2CF9AE}" pid="20" name="SecloreClassificationHeaderTextValue">
    <vt:lpwstr>Public document - عام</vt:lpwstr>
  </property>
  <property fmtid="{D5CDD505-2E9C-101B-9397-08002B2CF9AE}" pid="21" name="SecloreClassificationFooterTextValue">
    <vt:lpwstr>Public document - عام</vt:lpwstr>
  </property>
</Properties>
</file>